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325" yWindow="-120" windowWidth="15420" windowHeight="11175" tabRatio="828" firstSheet="3" activeTab="6"/>
  </bookViews>
  <sheets>
    <sheet name="附表1 2018年贵安新区一般公共预算收支执行情况表" sheetId="1" r:id="rId1"/>
    <sheet name="附表2 2018年贵安新区一般公共预算总收入分部门执行情况表" sheetId="5" r:id="rId2"/>
    <sheet name="附表3 2018年贵安新区一般公共预算收入分部门执行汇总表" sheetId="7" r:id="rId3"/>
    <sheet name="附表4 2018年一般公共预算平衡表" sheetId="10" r:id="rId4"/>
    <sheet name="附表5 2018年政府性基金平衡表" sheetId="11" r:id="rId5"/>
    <sheet name="附表6 2018年社会保险基金预算执行情况表" sheetId="13" r:id="rId6"/>
    <sheet name="附表7 2018年国有资本经营预算" sheetId="12" r:id="rId7"/>
  </sheets>
  <externalReferences>
    <externalReference r:id="rId8"/>
  </externalReferences>
  <definedNames>
    <definedName name="a" localSheetId="3" hidden="1">#REF!</definedName>
    <definedName name="a" localSheetId="4" hidden="1">#REF!</definedName>
    <definedName name="a" hidden="1">#REF!</definedName>
    <definedName name="b" hidden="1">#REF!</definedName>
    <definedName name="_xlnm.Database" localSheetId="2" hidden="1">#REF!</definedName>
    <definedName name="_xlnm.Database" localSheetId="3" hidden="1">#REF!</definedName>
    <definedName name="_xlnm.Database" localSheetId="4" hidden="1">#REF!</definedName>
    <definedName name="_xlnm.Database" hidden="1">#REF!</definedName>
    <definedName name="_xlnm.Print_Area" localSheetId="0">'附表1 2018年贵安新区一般公共预算收支执行情况表'!$A$1:$L$33</definedName>
    <definedName name="_xlnm.Print_Area" localSheetId="3">'附表4 2018年一般公共预算平衡表'!$A$1:$AD$70</definedName>
    <definedName name="_xlnm.Print_Area" localSheetId="4">'附表5 2018年政府性基金平衡表'!$A$1:$K$28</definedName>
    <definedName name="_xlnm.Print_Titles" localSheetId="0">'附表1 2018年贵安新区一般公共预算收支执行情况表'!$1:7</definedName>
    <definedName name="_xlnm.Print_Titles" localSheetId="1">'附表2 2018年贵安新区一般公共预算总收入分部门执行情况表'!$1:$5</definedName>
    <definedName name="_xlnm.Print_Titles" localSheetId="2">'附表3 2018年贵安新区一般公共预算收入分部门执行汇总表'!$1:$5</definedName>
    <definedName name="_xlnm.Print_Titles" localSheetId="3">'附表4 2018年一般公共预算平衡表'!$1:$7</definedName>
    <definedName name="Z_CCCEE809_84A1_4BE7_9D4F_FDDD8FA1CE5D_.wvu.Cols" localSheetId="3" hidden="1">'附表4 2018年一般公共预算平衡表'!#REF!,'附表4 2018年一般公共预算平衡表'!$E$1:$L$65536,'附表4 2018年一般公共预算平衡表'!#REF!</definedName>
    <definedName name="Z_CCCEE809_84A1_4BE7_9D4F_FDDD8FA1CE5D_.wvu.PrintArea" localSheetId="3" hidden="1">'附表4 2018年一般公共预算平衡表'!$A$1:$S$70</definedName>
    <definedName name="Z_CCCEE809_84A1_4BE7_9D4F_FDDD8FA1CE5D_.wvu.PrintTitles" localSheetId="3" hidden="1">'附表4 2018年一般公共预算平衡表'!$A$1:$IY$7</definedName>
    <definedName name="Z_CCCEE809_84A1_4BE7_9D4F_FDDD8FA1CE5D_.wvu.Rows" localSheetId="3" hidden="1">'附表4 2018年一般公共预算平衡表'!$A$25:$IY$26,'附表4 2018年一般公共预算平衡表'!$A$34:$IY$34,'附表4 2018年一般公共预算平衡表'!$A$38:$IY$39</definedName>
    <definedName name="打印" localSheetId="3" hidden="1">#REF!</definedName>
    <definedName name="打印" localSheetId="4" hidden="1">#REF!</definedName>
    <definedName name="打印" hidden="1">#REF!</definedName>
    <definedName name="数据" localSheetId="3" hidden="1">#REF!</definedName>
    <definedName name="数据" localSheetId="4" hidden="1">#REF!</definedName>
    <definedName name="数据" hidden="1">#REF!</definedName>
    <definedName name="数据2" localSheetId="3" hidden="1">#REF!</definedName>
    <definedName name="数据2" localSheetId="4" hidden="1">#REF!</definedName>
    <definedName name="数据2" hidden="1">#REF!</definedName>
    <definedName name="数据3" localSheetId="3" hidden="1">#REF!</definedName>
    <definedName name="数据3" localSheetId="4" hidden="1">#REF!</definedName>
    <definedName name="数据3" hidden="1">#REF!</definedName>
    <definedName name="数据4" localSheetId="3" hidden="1">#REF!</definedName>
    <definedName name="数据4" localSheetId="4" hidden="1">#REF!</definedName>
    <definedName name="数据4" hidden="1">#REF!</definedName>
    <definedName name="一般公共预算" localSheetId="3" hidden="1">#REF!</definedName>
    <definedName name="一般公共预算" localSheetId="4" hidden="1">#REF!</definedName>
    <definedName name="一般公共预算" hidden="1">#REF!</definedName>
    <definedName name="一般公共预算收入分部门预算表" localSheetId="3" hidden="1">#REF!</definedName>
    <definedName name="一般公共预算收入分部门预算表" localSheetId="4" hidden="1">#REF!</definedName>
    <definedName name="一般公共预算收入分部门预算表" hidden="1">#REF!</definedName>
  </definedNames>
  <calcPr calcId="124519"/>
</workbook>
</file>

<file path=xl/calcChain.xml><?xml version="1.0" encoding="utf-8"?>
<calcChain xmlns="http://schemas.openxmlformats.org/spreadsheetml/2006/main">
  <c r="F10" i="13"/>
  <c r="E7"/>
  <c r="F7" s="1"/>
  <c r="E8"/>
  <c r="F8" s="1"/>
  <c r="E9"/>
  <c r="F9" s="1"/>
  <c r="E10"/>
  <c r="E11"/>
  <c r="F11" s="1"/>
  <c r="E12"/>
  <c r="F12" s="1"/>
  <c r="E13"/>
  <c r="F13" s="1"/>
  <c r="E6"/>
  <c r="F6" s="1"/>
  <c r="D5"/>
  <c r="C5"/>
  <c r="B5"/>
  <c r="F5" l="1"/>
  <c r="E5"/>
  <c r="G8" i="7" l="1"/>
  <c r="G9"/>
  <c r="G10"/>
  <c r="G13"/>
  <c r="G14"/>
  <c r="G15"/>
  <c r="F8"/>
  <c r="F9"/>
  <c r="F10"/>
  <c r="F13"/>
  <c r="F14"/>
  <c r="F15"/>
  <c r="E8"/>
  <c r="E9"/>
  <c r="E10"/>
  <c r="E13"/>
  <c r="E14"/>
  <c r="E15"/>
  <c r="L32" i="1"/>
  <c r="L31"/>
  <c r="L29"/>
  <c r="L28"/>
  <c r="L27"/>
  <c r="L26"/>
  <c r="L25"/>
  <c r="L22"/>
  <c r="L21"/>
  <c r="L20"/>
  <c r="L19"/>
  <c r="L18"/>
  <c r="L17"/>
  <c r="L16"/>
  <c r="L15"/>
  <c r="L14"/>
  <c r="L13"/>
  <c r="L12"/>
  <c r="L11"/>
  <c r="L10"/>
  <c r="L9"/>
  <c r="L7"/>
  <c r="K32"/>
  <c r="K31"/>
  <c r="K29"/>
  <c r="K26"/>
  <c r="K25"/>
  <c r="K10"/>
  <c r="K11"/>
  <c r="K12"/>
  <c r="K13"/>
  <c r="K14"/>
  <c r="K15"/>
  <c r="K16"/>
  <c r="K17"/>
  <c r="K18"/>
  <c r="K19"/>
  <c r="K20"/>
  <c r="K21"/>
  <c r="K22"/>
  <c r="K9"/>
  <c r="K7"/>
  <c r="F28"/>
  <c r="F26"/>
  <c r="F25"/>
  <c r="F24"/>
  <c r="F10"/>
  <c r="F11"/>
  <c r="F12"/>
  <c r="F13"/>
  <c r="F14"/>
  <c r="F15"/>
  <c r="F16"/>
  <c r="F17"/>
  <c r="F18"/>
  <c r="F19"/>
  <c r="F20"/>
  <c r="F21"/>
  <c r="F22"/>
  <c r="F8"/>
  <c r="E31"/>
  <c r="E30"/>
  <c r="E28"/>
  <c r="E26"/>
  <c r="E25"/>
  <c r="E24"/>
  <c r="E9"/>
  <c r="E10"/>
  <c r="E11"/>
  <c r="E12"/>
  <c r="E13"/>
  <c r="E14"/>
  <c r="E15"/>
  <c r="E16"/>
  <c r="E17"/>
  <c r="E18"/>
  <c r="E19"/>
  <c r="E20"/>
  <c r="E21"/>
  <c r="E8"/>
  <c r="F27" i="11" l="1"/>
  <c r="E27"/>
  <c r="B26"/>
  <c r="J26" s="1"/>
  <c r="B25"/>
  <c r="J25" s="1"/>
  <c r="B24"/>
  <c r="J24" s="1"/>
  <c r="B23"/>
  <c r="J23" s="1"/>
  <c r="B22"/>
  <c r="J22" s="1"/>
  <c r="I21"/>
  <c r="I20" s="1"/>
  <c r="I27" s="1"/>
  <c r="B21"/>
  <c r="H20"/>
  <c r="H27" s="1"/>
  <c r="G20"/>
  <c r="G27" s="1"/>
  <c r="D20"/>
  <c r="D27" s="1"/>
  <c r="C20"/>
  <c r="C27" s="1"/>
  <c r="B19"/>
  <c r="J19" s="1"/>
  <c r="B18"/>
  <c r="J18" s="1"/>
  <c r="B17"/>
  <c r="J17" s="1"/>
  <c r="B16"/>
  <c r="J16" s="1"/>
  <c r="B15"/>
  <c r="J15" s="1"/>
  <c r="B14"/>
  <c r="J14" s="1"/>
  <c r="J12"/>
  <c r="B12"/>
  <c r="B11"/>
  <c r="J11" s="1"/>
  <c r="J10"/>
  <c r="B10"/>
  <c r="B9"/>
  <c r="J9" s="1"/>
  <c r="J8"/>
  <c r="B8"/>
  <c r="B7"/>
  <c r="J7" s="1"/>
  <c r="AD69" i="10"/>
  <c r="V69"/>
  <c r="T69" s="1"/>
  <c r="P69"/>
  <c r="H69"/>
  <c r="E69"/>
  <c r="B69"/>
  <c r="AD68"/>
  <c r="V68"/>
  <c r="T68" s="1"/>
  <c r="P68"/>
  <c r="H68"/>
  <c r="E68"/>
  <c r="B68"/>
  <c r="AD67"/>
  <c r="V67"/>
  <c r="T67" s="1"/>
  <c r="P67"/>
  <c r="H67"/>
  <c r="E67"/>
  <c r="B67"/>
  <c r="V66"/>
  <c r="T66" s="1"/>
  <c r="P66"/>
  <c r="H66"/>
  <c r="E66"/>
  <c r="B66"/>
  <c r="V65"/>
  <c r="T65" s="1"/>
  <c r="P65"/>
  <c r="H65"/>
  <c r="C65" s="1"/>
  <c r="B65" s="1"/>
  <c r="E65"/>
  <c r="AD64"/>
  <c r="V64"/>
  <c r="T64"/>
  <c r="Q64"/>
  <c r="P64" s="1"/>
  <c r="H64"/>
  <c r="C64" s="1"/>
  <c r="B64" s="1"/>
  <c r="E64"/>
  <c r="D64"/>
  <c r="V63"/>
  <c r="T63" s="1"/>
  <c r="P63"/>
  <c r="H63"/>
  <c r="D63" s="1"/>
  <c r="E63"/>
  <c r="C63"/>
  <c r="V62"/>
  <c r="T62" s="1"/>
  <c r="P62"/>
  <c r="H62"/>
  <c r="E62"/>
  <c r="B62"/>
  <c r="AD61"/>
  <c r="V61"/>
  <c r="T61"/>
  <c r="P61"/>
  <c r="H61"/>
  <c r="E61"/>
  <c r="B61"/>
  <c r="P60"/>
  <c r="H60"/>
  <c r="E60"/>
  <c r="B60"/>
  <c r="AD59"/>
  <c r="V59"/>
  <c r="T59" s="1"/>
  <c r="P59"/>
  <c r="H59"/>
  <c r="E59"/>
  <c r="B59"/>
  <c r="AD58"/>
  <c r="V58"/>
  <c r="T58" s="1"/>
  <c r="P58"/>
  <c r="H58"/>
  <c r="E58"/>
  <c r="B58"/>
  <c r="AD57"/>
  <c r="V57"/>
  <c r="T57" s="1"/>
  <c r="P57"/>
  <c r="H57"/>
  <c r="E57"/>
  <c r="B57"/>
  <c r="AD56"/>
  <c r="V56"/>
  <c r="T56" s="1"/>
  <c r="P56"/>
  <c r="H56"/>
  <c r="D56" s="1"/>
  <c r="B56" s="1"/>
  <c r="E56"/>
  <c r="AD55"/>
  <c r="V55"/>
  <c r="T55" s="1"/>
  <c r="P55"/>
  <c r="H55"/>
  <c r="D55" s="1"/>
  <c r="B55" s="1"/>
  <c r="E55"/>
  <c r="AD54"/>
  <c r="V54"/>
  <c r="T54" s="1"/>
  <c r="P54"/>
  <c r="H54"/>
  <c r="E54"/>
  <c r="D54"/>
  <c r="B54" s="1"/>
  <c r="AD53"/>
  <c r="V53"/>
  <c r="T53" s="1"/>
  <c r="P53"/>
  <c r="H53"/>
  <c r="D53" s="1"/>
  <c r="B53" s="1"/>
  <c r="E53"/>
  <c r="AD52"/>
  <c r="V52"/>
  <c r="T52" s="1"/>
  <c r="P52"/>
  <c r="H52"/>
  <c r="D52" s="1"/>
  <c r="B52" s="1"/>
  <c r="E52"/>
  <c r="AD51"/>
  <c r="V51"/>
  <c r="T51" s="1"/>
  <c r="P51"/>
  <c r="H51"/>
  <c r="E51"/>
  <c r="D51"/>
  <c r="B51" s="1"/>
  <c r="AD50"/>
  <c r="V50"/>
  <c r="T50" s="1"/>
  <c r="P50"/>
  <c r="H50"/>
  <c r="D50" s="1"/>
  <c r="B50" s="1"/>
  <c r="E50"/>
  <c r="AD49"/>
  <c r="V49"/>
  <c r="T49" s="1"/>
  <c r="P49"/>
  <c r="H49"/>
  <c r="D49" s="1"/>
  <c r="B49" s="1"/>
  <c r="E49"/>
  <c r="AD48"/>
  <c r="V48"/>
  <c r="T48" s="1"/>
  <c r="P48"/>
  <c r="H48"/>
  <c r="D48" s="1"/>
  <c r="B48" s="1"/>
  <c r="E48"/>
  <c r="AD47"/>
  <c r="V47"/>
  <c r="T47" s="1"/>
  <c r="P47"/>
  <c r="H47"/>
  <c r="E47"/>
  <c r="D47"/>
  <c r="B47"/>
  <c r="AD46"/>
  <c r="V46"/>
  <c r="T46" s="1"/>
  <c r="P46"/>
  <c r="H46"/>
  <c r="D46" s="1"/>
  <c r="B46" s="1"/>
  <c r="E46"/>
  <c r="AD45"/>
  <c r="V45"/>
  <c r="T45" s="1"/>
  <c r="P45"/>
  <c r="H45"/>
  <c r="D45" s="1"/>
  <c r="B45" s="1"/>
  <c r="E45"/>
  <c r="AD44"/>
  <c r="V44"/>
  <c r="T44" s="1"/>
  <c r="P44"/>
  <c r="H44"/>
  <c r="D44" s="1"/>
  <c r="B44" s="1"/>
  <c r="E44"/>
  <c r="AD43"/>
  <c r="V43"/>
  <c r="T43" s="1"/>
  <c r="P43"/>
  <c r="H43"/>
  <c r="D43" s="1"/>
  <c r="B43" s="1"/>
  <c r="E43"/>
  <c r="AD42"/>
  <c r="V42"/>
  <c r="T42" s="1"/>
  <c r="P42"/>
  <c r="H42"/>
  <c r="D42" s="1"/>
  <c r="B42" s="1"/>
  <c r="E42"/>
  <c r="AD41"/>
  <c r="V41"/>
  <c r="T41" s="1"/>
  <c r="P41"/>
  <c r="H41"/>
  <c r="D41" s="1"/>
  <c r="B41" s="1"/>
  <c r="E41"/>
  <c r="AD40"/>
  <c r="V40"/>
  <c r="T40" s="1"/>
  <c r="P40"/>
  <c r="H40"/>
  <c r="D40" s="1"/>
  <c r="B40" s="1"/>
  <c r="E40"/>
  <c r="AD39"/>
  <c r="V39"/>
  <c r="T39" s="1"/>
  <c r="P39"/>
  <c r="H39"/>
  <c r="D39" s="1"/>
  <c r="B39" s="1"/>
  <c r="E39"/>
  <c r="E36" s="1"/>
  <c r="AD38"/>
  <c r="V38"/>
  <c r="T38" s="1"/>
  <c r="P38"/>
  <c r="H38"/>
  <c r="E38"/>
  <c r="D38"/>
  <c r="B38" s="1"/>
  <c r="AD37"/>
  <c r="V37"/>
  <c r="T37" s="1"/>
  <c r="P37"/>
  <c r="H37"/>
  <c r="D37" s="1"/>
  <c r="E37"/>
  <c r="AD36"/>
  <c r="V36"/>
  <c r="T36" s="1"/>
  <c r="R36"/>
  <c r="R9" s="1"/>
  <c r="R70" s="1"/>
  <c r="Q36"/>
  <c r="O36"/>
  <c r="N36"/>
  <c r="M36"/>
  <c r="M9" s="1"/>
  <c r="M70" s="1"/>
  <c r="L36"/>
  <c r="K36"/>
  <c r="J36"/>
  <c r="I36"/>
  <c r="H36" s="1"/>
  <c r="G36"/>
  <c r="F36"/>
  <c r="C36"/>
  <c r="AD35"/>
  <c r="V35"/>
  <c r="T35" s="1"/>
  <c r="P35"/>
  <c r="H35"/>
  <c r="D35" s="1"/>
  <c r="B35" s="1"/>
  <c r="E35"/>
  <c r="AD34"/>
  <c r="V34"/>
  <c r="T34" s="1"/>
  <c r="P34"/>
  <c r="H34"/>
  <c r="D34" s="1"/>
  <c r="B34" s="1"/>
  <c r="E34"/>
  <c r="AD33"/>
  <c r="V33"/>
  <c r="T33" s="1"/>
  <c r="P33"/>
  <c r="H33"/>
  <c r="D33" s="1"/>
  <c r="E33"/>
  <c r="C33"/>
  <c r="AD32"/>
  <c r="V32"/>
  <c r="T32" s="1"/>
  <c r="P32"/>
  <c r="H32"/>
  <c r="D32" s="1"/>
  <c r="E32"/>
  <c r="C32"/>
  <c r="AD31"/>
  <c r="V31"/>
  <c r="T31" s="1"/>
  <c r="P31"/>
  <c r="H31"/>
  <c r="D31" s="1"/>
  <c r="E31"/>
  <c r="C31"/>
  <c r="AD30"/>
  <c r="V30"/>
  <c r="T30" s="1"/>
  <c r="P30"/>
  <c r="H30"/>
  <c r="D30" s="1"/>
  <c r="E30"/>
  <c r="C30"/>
  <c r="AD29"/>
  <c r="V29"/>
  <c r="T29" s="1"/>
  <c r="P29"/>
  <c r="H29"/>
  <c r="D29" s="1"/>
  <c r="E29"/>
  <c r="C29"/>
  <c r="AD28"/>
  <c r="V28"/>
  <c r="T28" s="1"/>
  <c r="P28"/>
  <c r="H28"/>
  <c r="D28" s="1"/>
  <c r="E28"/>
  <c r="C28"/>
  <c r="V27"/>
  <c r="T27" s="1"/>
  <c r="P27"/>
  <c r="H27"/>
  <c r="D27" s="1"/>
  <c r="E27"/>
  <c r="C27"/>
  <c r="AD26"/>
  <c r="V26"/>
  <c r="T26" s="1"/>
  <c r="P26"/>
  <c r="H26"/>
  <c r="E26"/>
  <c r="B26"/>
  <c r="AD25"/>
  <c r="V25"/>
  <c r="T25"/>
  <c r="P25"/>
  <c r="H25"/>
  <c r="E25"/>
  <c r="B25"/>
  <c r="AD24"/>
  <c r="V24"/>
  <c r="T24" s="1"/>
  <c r="P24"/>
  <c r="H24"/>
  <c r="E24"/>
  <c r="B24"/>
  <c r="V23"/>
  <c r="U23"/>
  <c r="P23"/>
  <c r="H23"/>
  <c r="E23"/>
  <c r="B23"/>
  <c r="V22"/>
  <c r="U22"/>
  <c r="R22"/>
  <c r="Q22"/>
  <c r="P22" s="1"/>
  <c r="H22"/>
  <c r="F22"/>
  <c r="E22" s="1"/>
  <c r="D22"/>
  <c r="AD21"/>
  <c r="V21"/>
  <c r="T21" s="1"/>
  <c r="P21"/>
  <c r="H21"/>
  <c r="E21"/>
  <c r="B21"/>
  <c r="P20"/>
  <c r="H20"/>
  <c r="D20" s="1"/>
  <c r="E20"/>
  <c r="C20"/>
  <c r="AD19"/>
  <c r="V19"/>
  <c r="T19" s="1"/>
  <c r="P19"/>
  <c r="H19"/>
  <c r="D19" s="1"/>
  <c r="E19"/>
  <c r="C19"/>
  <c r="AD18"/>
  <c r="T18"/>
  <c r="Q18"/>
  <c r="P18" s="1"/>
  <c r="H18"/>
  <c r="F18"/>
  <c r="AD17"/>
  <c r="AB17"/>
  <c r="AA17"/>
  <c r="Z17"/>
  <c r="Y17"/>
  <c r="X17"/>
  <c r="W17"/>
  <c r="U17"/>
  <c r="P17"/>
  <c r="N17"/>
  <c r="N16" s="1"/>
  <c r="M17"/>
  <c r="H17" s="1"/>
  <c r="F17" s="1"/>
  <c r="V16"/>
  <c r="T16" s="1"/>
  <c r="R16"/>
  <c r="Q16"/>
  <c r="P16" s="1"/>
  <c r="O16"/>
  <c r="M16"/>
  <c r="L16"/>
  <c r="K16"/>
  <c r="J16"/>
  <c r="J10" s="1"/>
  <c r="I16"/>
  <c r="G16"/>
  <c r="V15"/>
  <c r="T15" s="1"/>
  <c r="P15"/>
  <c r="H15"/>
  <c r="E15"/>
  <c r="E11" s="1"/>
  <c r="C15"/>
  <c r="B15"/>
  <c r="V14"/>
  <c r="T14" s="1"/>
  <c r="P14"/>
  <c r="H14"/>
  <c r="B14"/>
  <c r="V13"/>
  <c r="T13" s="1"/>
  <c r="P13"/>
  <c r="H13"/>
  <c r="B13"/>
  <c r="AC12"/>
  <c r="AB12"/>
  <c r="AA12"/>
  <c r="Z12"/>
  <c r="Y12"/>
  <c r="X12"/>
  <c r="W12"/>
  <c r="V12" s="1"/>
  <c r="U12"/>
  <c r="P12"/>
  <c r="H12"/>
  <c r="B12"/>
  <c r="AC11"/>
  <c r="AB11"/>
  <c r="AA11"/>
  <c r="Z11"/>
  <c r="Y11"/>
  <c r="X11"/>
  <c r="W11"/>
  <c r="U11"/>
  <c r="R11"/>
  <c r="Q11"/>
  <c r="P11"/>
  <c r="L11"/>
  <c r="L10" s="1"/>
  <c r="K11"/>
  <c r="J11"/>
  <c r="I11"/>
  <c r="G11"/>
  <c r="G10" s="1"/>
  <c r="F11"/>
  <c r="C11"/>
  <c r="B11"/>
  <c r="AB10"/>
  <c r="AA10"/>
  <c r="Z10"/>
  <c r="Y10"/>
  <c r="X10"/>
  <c r="W10"/>
  <c r="U10"/>
  <c r="O10"/>
  <c r="AB9"/>
  <c r="AA9"/>
  <c r="Z9"/>
  <c r="Y9"/>
  <c r="X9"/>
  <c r="W9"/>
  <c r="U9"/>
  <c r="O9"/>
  <c r="O70" s="1"/>
  <c r="AC8"/>
  <c r="P8"/>
  <c r="H8"/>
  <c r="F8" s="1"/>
  <c r="B8"/>
  <c r="J9" l="1"/>
  <c r="J70" s="1"/>
  <c r="M10"/>
  <c r="T12"/>
  <c r="V17"/>
  <c r="T17" s="1"/>
  <c r="C18"/>
  <c r="B18" s="1"/>
  <c r="T22"/>
  <c r="AD23"/>
  <c r="AD22" s="1"/>
  <c r="B28"/>
  <c r="B30"/>
  <c r="B32"/>
  <c r="P36"/>
  <c r="I10"/>
  <c r="R10"/>
  <c r="K9"/>
  <c r="K70" s="1"/>
  <c r="U8"/>
  <c r="AB8"/>
  <c r="D36"/>
  <c r="B37"/>
  <c r="B36" s="1"/>
  <c r="D16"/>
  <c r="B19"/>
  <c r="B27"/>
  <c r="B29"/>
  <c r="B31"/>
  <c r="Q9"/>
  <c r="P9" s="1"/>
  <c r="H11"/>
  <c r="B20"/>
  <c r="T23"/>
  <c r="G9"/>
  <c r="G70" s="1"/>
  <c r="L9"/>
  <c r="L70" s="1"/>
  <c r="K10"/>
  <c r="H16"/>
  <c r="B33"/>
  <c r="I9"/>
  <c r="I70" s="1"/>
  <c r="Q10"/>
  <c r="X8"/>
  <c r="X60" s="1"/>
  <c r="X70" s="1"/>
  <c r="B27" i="11"/>
  <c r="J21"/>
  <c r="Z8" i="10"/>
  <c r="AA8"/>
  <c r="AA60" s="1"/>
  <c r="AA70" s="1"/>
  <c r="B20" i="11"/>
  <c r="J20" s="1"/>
  <c r="V9" i="10"/>
  <c r="T9" s="1"/>
  <c r="Y8"/>
  <c r="Y60" s="1"/>
  <c r="Y70" s="1"/>
  <c r="V10"/>
  <c r="T10" s="1"/>
  <c r="W8"/>
  <c r="V11"/>
  <c r="T11" s="1"/>
  <c r="B13" i="11"/>
  <c r="J13" s="1"/>
  <c r="E8" i="10"/>
  <c r="AC60"/>
  <c r="AC70" s="1"/>
  <c r="C17"/>
  <c r="F16"/>
  <c r="E17"/>
  <c r="E16" s="1"/>
  <c r="N10"/>
  <c r="H10" s="1"/>
  <c r="N9"/>
  <c r="N70" s="1"/>
  <c r="AB60" s="1"/>
  <c r="AB70" s="1"/>
  <c r="C22"/>
  <c r="B22" s="1"/>
  <c r="B63"/>
  <c r="H9" l="1"/>
  <c r="H70" s="1"/>
  <c r="P10"/>
  <c r="D10"/>
  <c r="D9"/>
  <c r="D70" s="1"/>
  <c r="Q70"/>
  <c r="P70" s="1"/>
  <c r="Z60"/>
  <c r="Z70" s="1"/>
  <c r="J27" i="11"/>
  <c r="V60" i="10"/>
  <c r="V70" s="1"/>
  <c r="V8"/>
  <c r="W60"/>
  <c r="W70" s="1"/>
  <c r="T8"/>
  <c r="F10"/>
  <c r="F9"/>
  <c r="F70" s="1"/>
  <c r="E10"/>
  <c r="E9"/>
  <c r="E70" s="1"/>
  <c r="U60" s="1"/>
  <c r="B17"/>
  <c r="B16" s="1"/>
  <c r="C16"/>
  <c r="AD65"/>
  <c r="AD60" s="1"/>
  <c r="AD70" s="1"/>
  <c r="B10" l="1"/>
  <c r="B9"/>
  <c r="B70" s="1"/>
  <c r="C10"/>
  <c r="C9"/>
  <c r="C70" s="1"/>
  <c r="T60"/>
  <c r="T70" s="1"/>
  <c r="U70"/>
  <c r="B19" i="7" l="1"/>
  <c r="B20"/>
  <c r="B18"/>
  <c r="D19"/>
  <c r="D20"/>
  <c r="D18"/>
  <c r="C20"/>
  <c r="C19"/>
  <c r="C18"/>
  <c r="G7" i="5"/>
  <c r="H7"/>
  <c r="I7"/>
  <c r="F7" s="1"/>
  <c r="F25"/>
  <c r="D7" i="1"/>
  <c r="C7"/>
  <c r="G19" i="7" l="1"/>
  <c r="F19"/>
  <c r="E19"/>
  <c r="D17"/>
  <c r="G18"/>
  <c r="F18"/>
  <c r="E18"/>
  <c r="E20"/>
  <c r="G20"/>
  <c r="F20"/>
  <c r="F7" i="1"/>
  <c r="B12" i="7"/>
  <c r="B11" s="1"/>
  <c r="D12"/>
  <c r="D7"/>
  <c r="N32" i="5"/>
  <c r="J32"/>
  <c r="F32"/>
  <c r="E32"/>
  <c r="D32"/>
  <c r="C32"/>
  <c r="N31"/>
  <c r="J31"/>
  <c r="F31"/>
  <c r="E31"/>
  <c r="D31"/>
  <c r="C31"/>
  <c r="N30"/>
  <c r="J30"/>
  <c r="F30"/>
  <c r="E30"/>
  <c r="D30"/>
  <c r="C30"/>
  <c r="N29"/>
  <c r="J29"/>
  <c r="F29"/>
  <c r="E29"/>
  <c r="D29"/>
  <c r="C29"/>
  <c r="N28"/>
  <c r="J28"/>
  <c r="F28"/>
  <c r="E28"/>
  <c r="D28"/>
  <c r="C28"/>
  <c r="N27"/>
  <c r="J27"/>
  <c r="F27"/>
  <c r="E27"/>
  <c r="D27"/>
  <c r="C27"/>
  <c r="Q26"/>
  <c r="P26"/>
  <c r="O26"/>
  <c r="M26"/>
  <c r="L26"/>
  <c r="K26"/>
  <c r="I26"/>
  <c r="H26"/>
  <c r="G26"/>
  <c r="N24"/>
  <c r="J24"/>
  <c r="F24"/>
  <c r="E24"/>
  <c r="D24"/>
  <c r="C24"/>
  <c r="N23"/>
  <c r="J23"/>
  <c r="F23"/>
  <c r="E23"/>
  <c r="D23"/>
  <c r="C23"/>
  <c r="N22"/>
  <c r="J22"/>
  <c r="F22"/>
  <c r="E22"/>
  <c r="D22"/>
  <c r="C22"/>
  <c r="N21"/>
  <c r="J21"/>
  <c r="F21"/>
  <c r="E21"/>
  <c r="D21"/>
  <c r="C21"/>
  <c r="N20"/>
  <c r="J20"/>
  <c r="F20"/>
  <c r="E20"/>
  <c r="D20"/>
  <c r="C20"/>
  <c r="N19"/>
  <c r="J19"/>
  <c r="F19"/>
  <c r="E19"/>
  <c r="D19"/>
  <c r="C19"/>
  <c r="N18"/>
  <c r="J18"/>
  <c r="F18"/>
  <c r="E18"/>
  <c r="D18"/>
  <c r="C18"/>
  <c r="N17"/>
  <c r="J17"/>
  <c r="F17"/>
  <c r="E17"/>
  <c r="D17"/>
  <c r="C17"/>
  <c r="N16"/>
  <c r="J16"/>
  <c r="F16"/>
  <c r="E16"/>
  <c r="D16"/>
  <c r="C16"/>
  <c r="N15"/>
  <c r="J15"/>
  <c r="F15"/>
  <c r="E15"/>
  <c r="D15"/>
  <c r="C15"/>
  <c r="N14"/>
  <c r="J14"/>
  <c r="F14"/>
  <c r="E14"/>
  <c r="D14"/>
  <c r="C14"/>
  <c r="N13"/>
  <c r="J13"/>
  <c r="F13"/>
  <c r="E13"/>
  <c r="D13"/>
  <c r="C13"/>
  <c r="N12"/>
  <c r="J12"/>
  <c r="F12"/>
  <c r="E12"/>
  <c r="D12"/>
  <c r="C12"/>
  <c r="N11"/>
  <c r="J11"/>
  <c r="F11"/>
  <c r="E11"/>
  <c r="D11"/>
  <c r="C11"/>
  <c r="N10"/>
  <c r="J10"/>
  <c r="F10"/>
  <c r="E10"/>
  <c r="D10"/>
  <c r="C10"/>
  <c r="N9"/>
  <c r="J9"/>
  <c r="F9"/>
  <c r="E9"/>
  <c r="D9"/>
  <c r="C9"/>
  <c r="N8"/>
  <c r="J8"/>
  <c r="D8"/>
  <c r="C8"/>
  <c r="E8"/>
  <c r="Q7"/>
  <c r="P7"/>
  <c r="O7"/>
  <c r="M7"/>
  <c r="L7"/>
  <c r="K7"/>
  <c r="I6"/>
  <c r="F26" l="1"/>
  <c r="D6" i="7"/>
  <c r="E12"/>
  <c r="B21" i="5"/>
  <c r="E26"/>
  <c r="B22"/>
  <c r="J7"/>
  <c r="B23"/>
  <c r="O6"/>
  <c r="Q6"/>
  <c r="B7" i="7"/>
  <c r="B6" s="1"/>
  <c r="E6" s="1"/>
  <c r="M6" i="5"/>
  <c r="P6"/>
  <c r="C12" i="7"/>
  <c r="G12" s="1"/>
  <c r="B9" i="5"/>
  <c r="B13"/>
  <c r="B17"/>
  <c r="B30"/>
  <c r="D7"/>
  <c r="D26"/>
  <c r="B14"/>
  <c r="B24"/>
  <c r="B31"/>
  <c r="N7"/>
  <c r="B11"/>
  <c r="B15"/>
  <c r="B19"/>
  <c r="B28"/>
  <c r="B32"/>
  <c r="K6"/>
  <c r="B16"/>
  <c r="C26"/>
  <c r="N26"/>
  <c r="B10"/>
  <c r="B20"/>
  <c r="B27"/>
  <c r="E7"/>
  <c r="J26"/>
  <c r="B12"/>
  <c r="B18"/>
  <c r="B29"/>
  <c r="C7" i="7"/>
  <c r="G7" s="1"/>
  <c r="B17"/>
  <c r="E17" s="1"/>
  <c r="D11"/>
  <c r="F8" i="5"/>
  <c r="B8" s="1"/>
  <c r="L6"/>
  <c r="F12" i="7" l="1"/>
  <c r="E6" i="5"/>
  <c r="N6"/>
  <c r="E7" i="7"/>
  <c r="E11"/>
  <c r="F7"/>
  <c r="B16"/>
  <c r="B26" i="5"/>
  <c r="C17" i="7"/>
  <c r="D16"/>
  <c r="C11"/>
  <c r="G11" s="1"/>
  <c r="C6"/>
  <c r="B7" i="5"/>
  <c r="H6"/>
  <c r="D6" s="1"/>
  <c r="C7"/>
  <c r="G6"/>
  <c r="J6"/>
  <c r="F11" i="7" l="1"/>
  <c r="G6"/>
  <c r="F6"/>
  <c r="C16"/>
  <c r="G16" s="1"/>
  <c r="G17"/>
  <c r="F17"/>
  <c r="E16"/>
  <c r="F6" i="5"/>
  <c r="B6" s="1"/>
  <c r="C6"/>
  <c r="F16" i="7" l="1"/>
  <c r="I33" i="1"/>
  <c r="J33"/>
  <c r="H33"/>
  <c r="K33" l="1"/>
  <c r="L33"/>
  <c r="B23"/>
  <c r="B7"/>
  <c r="E7" s="1"/>
  <c r="B33" l="1"/>
  <c r="J36" l="1"/>
  <c r="L36" s="1"/>
  <c r="L35"/>
  <c r="L34"/>
  <c r="D23"/>
  <c r="C23"/>
  <c r="F23" l="1"/>
  <c r="C33"/>
  <c r="D33"/>
  <c r="E23"/>
  <c r="F33" l="1"/>
  <c r="E33"/>
</calcChain>
</file>

<file path=xl/comments1.xml><?xml version="1.0" encoding="utf-8"?>
<comments xmlns="http://schemas.openxmlformats.org/spreadsheetml/2006/main">
  <authors>
    <author>null,null,总收发</author>
  </authors>
  <commentList>
    <comment ref="Y11" authorId="0">
      <text>
        <r>
          <rPr>
            <b/>
            <sz val="9"/>
            <color indexed="81"/>
            <rFont val="Tahoma"/>
            <family val="2"/>
          </rPr>
          <t>null,null,</t>
        </r>
        <r>
          <rPr>
            <b/>
            <sz val="9"/>
            <color indexed="81"/>
            <rFont val="宋体"/>
            <family val="3"/>
            <charset val="134"/>
          </rPr>
          <t>总收发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含预留四乡镇的</t>
        </r>
        <r>
          <rPr>
            <sz val="9"/>
            <color indexed="81"/>
            <rFont val="Tahoma"/>
            <family val="2"/>
          </rPr>
          <t>172</t>
        </r>
        <r>
          <rPr>
            <sz val="9"/>
            <color indexed="81"/>
            <rFont val="宋体"/>
            <family val="3"/>
            <charset val="134"/>
          </rPr>
          <t xml:space="preserve">万村级阵地建设经费
</t>
        </r>
      </text>
    </comment>
  </commentList>
</comments>
</file>

<file path=xl/sharedStrings.xml><?xml version="1.0" encoding="utf-8"?>
<sst xmlns="http://schemas.openxmlformats.org/spreadsheetml/2006/main" count="361" uniqueCount="304">
  <si>
    <t>编制单位：贵安新区管委会财政局（金融办）</t>
  </si>
  <si>
    <t>单位：万元</t>
  </si>
  <si>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                         </t>
    </r>
    <r>
      <rPr>
        <b/>
        <sz val="14"/>
        <rFont val="宋体"/>
        <family val="3"/>
        <charset val="134"/>
      </rPr>
      <t>入</t>
    </r>
  </si>
  <si>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                         </t>
    </r>
    <r>
      <rPr>
        <b/>
        <sz val="14"/>
        <rFont val="宋体"/>
        <family val="3"/>
        <charset val="134"/>
      </rPr>
      <t>出</t>
    </r>
  </si>
  <si>
    <r>
      <rPr>
        <b/>
        <sz val="10"/>
        <rFont val="宋体"/>
        <family val="3"/>
        <charset val="134"/>
      </rPr>
      <t>项</t>
    </r>
    <r>
      <rPr>
        <b/>
        <sz val="10"/>
        <rFont val="Times New Roman"/>
        <family val="1"/>
      </rPr>
      <t xml:space="preserve">          </t>
    </r>
    <r>
      <rPr>
        <b/>
        <sz val="10"/>
        <rFont val="宋体"/>
        <family val="3"/>
        <charset val="134"/>
      </rPr>
      <t>目</t>
    </r>
  </si>
  <si>
    <t>年初预算数</t>
  </si>
  <si>
    <t>功能分类</t>
  </si>
  <si>
    <r>
      <rPr>
        <b/>
        <sz val="10"/>
        <rFont val="Times New Roman"/>
        <family val="1"/>
      </rPr>
      <t>1.</t>
    </r>
    <r>
      <rPr>
        <b/>
        <sz val="10"/>
        <rFont val="宋体"/>
        <family val="3"/>
        <charset val="134"/>
      </rPr>
      <t>税收收入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</si>
  <si>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增值税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</si>
  <si>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营业税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</si>
  <si>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企业所得税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</si>
  <si>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个人所得税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</si>
  <si>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资源税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</si>
  <si>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城市维护建设税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</si>
  <si>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房产税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</si>
  <si>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印花税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</si>
  <si>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城镇土地使用税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</si>
  <si>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土地增值税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</si>
  <si>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车船税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</si>
  <si>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耕地占用税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</si>
  <si>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契税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</si>
  <si>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烟叶税</t>
    </r>
  </si>
  <si>
    <r>
      <rPr>
        <b/>
        <sz val="10"/>
        <rFont val="Times New Roman"/>
        <family val="1"/>
      </rPr>
      <t>2.</t>
    </r>
    <r>
      <rPr>
        <b/>
        <sz val="10"/>
        <rFont val="宋体"/>
        <family val="3"/>
        <charset val="134"/>
      </rPr>
      <t>非税收入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</si>
  <si>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专项收入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</si>
  <si>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行政事业性收费收入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</si>
  <si>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罚没收入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</si>
  <si>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国有资本经营收入</t>
    </r>
  </si>
  <si>
    <t>税种</t>
  </si>
  <si>
    <t>完成数</t>
  </si>
  <si>
    <t>地税部门</t>
  </si>
  <si>
    <t>财政部门</t>
  </si>
  <si>
    <t>合计</t>
  </si>
  <si>
    <t>中央级</t>
  </si>
  <si>
    <t>省级</t>
  </si>
  <si>
    <t>新区级</t>
  </si>
  <si>
    <t>一、一般公共预算收入总计</t>
  </si>
  <si>
    <t>1.税收收入</t>
  </si>
  <si>
    <t>增值税</t>
  </si>
  <si>
    <t>其中：改征增值税</t>
  </si>
  <si>
    <t>消费税</t>
  </si>
  <si>
    <t>营业税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</si>
  <si>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</si>
  <si>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</si>
  <si>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</si>
  <si>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</si>
  <si>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</si>
  <si>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</si>
  <si>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</si>
  <si>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</si>
  <si>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</si>
  <si>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</si>
  <si>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</si>
  <si>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</si>
  <si>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车辆购置税</t>
  </si>
  <si>
    <t>2.非税收入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</si>
  <si>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</si>
  <si>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</si>
  <si>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</si>
  <si>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</si>
  <si>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</si>
  <si>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</si>
  <si>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执行数</t>
    <phoneticPr fontId="3" type="noConversion"/>
  </si>
  <si>
    <t>比上年增长%</t>
    <phoneticPr fontId="43" type="noConversion"/>
  </si>
  <si>
    <t>超预算%</t>
    <phoneticPr fontId="43" type="noConversion"/>
  </si>
  <si>
    <t>决算数</t>
    <phoneticPr fontId="3" type="noConversion"/>
  </si>
  <si>
    <t>附表3</t>
    <phoneticPr fontId="45" type="noConversion"/>
  </si>
  <si>
    <t>单位</t>
  </si>
  <si>
    <t>预算数</t>
    <phoneticPr fontId="45" type="noConversion"/>
  </si>
  <si>
    <t>执行数</t>
    <phoneticPr fontId="45" type="noConversion"/>
  </si>
  <si>
    <t>比上年增长%</t>
  </si>
  <si>
    <t>超预算%</t>
  </si>
  <si>
    <t>比预算增加</t>
  </si>
  <si>
    <t>1.上划中央和省级</t>
  </si>
  <si>
    <t>上划中央</t>
  </si>
  <si>
    <t>上划省级</t>
  </si>
  <si>
    <t>2.新区本级</t>
  </si>
  <si>
    <t>三、财政部门总收入</t>
  </si>
  <si>
    <t>四、新区总收入合计</t>
  </si>
  <si>
    <t>　　其他税收收入</t>
  </si>
  <si>
    <t xml:space="preserve">    政府住房基金收入</t>
    <phoneticPr fontId="45" type="noConversion"/>
  </si>
  <si>
    <t>本年收入合计</t>
    <phoneticPr fontId="3" type="noConversion"/>
  </si>
  <si>
    <t>本年支出合计</t>
    <phoneticPr fontId="3" type="noConversion"/>
  </si>
  <si>
    <t>二十四、债务还本支出</t>
  </si>
  <si>
    <t>二十五、债务付息支出</t>
  </si>
  <si>
    <t>二十六、债务发行费用</t>
  </si>
  <si>
    <t>一、一般公共服务</t>
  </si>
  <si>
    <t>二、外交</t>
  </si>
  <si>
    <t>三、国防</t>
  </si>
  <si>
    <t>四、公共安全</t>
  </si>
  <si>
    <t>五、教育支出</t>
    <phoneticPr fontId="3" type="noConversion"/>
  </si>
  <si>
    <t>六、科学技术</t>
  </si>
  <si>
    <t>七、文化体育与传媒</t>
  </si>
  <si>
    <t>八、社会保障和就业</t>
  </si>
  <si>
    <t>九、医疗卫生</t>
  </si>
  <si>
    <t>十、节能环保</t>
  </si>
  <si>
    <t>十一、城乡社区事务</t>
  </si>
  <si>
    <t>十二、农林水事务</t>
  </si>
  <si>
    <t>十三、交通运输</t>
  </si>
  <si>
    <t>十四、资源勘探电力信息等事务</t>
  </si>
  <si>
    <t>十五、商业服务业等事务</t>
  </si>
  <si>
    <t>十六、金融监管等事务支出</t>
  </si>
  <si>
    <t>十七、地震灾后恢复重建支出</t>
  </si>
  <si>
    <t>十八、援助其他地区支出</t>
  </si>
  <si>
    <t>十九、国土资源气象等事务</t>
  </si>
  <si>
    <t>二十、住房保障支出</t>
  </si>
  <si>
    <t>二十一、粮油物资储备事务</t>
  </si>
  <si>
    <t>二十二、预备费</t>
  </si>
  <si>
    <t>二十三、其他支出</t>
  </si>
  <si>
    <t>收             入</t>
  </si>
  <si>
    <t>支           出</t>
  </si>
  <si>
    <t>项     目</t>
  </si>
  <si>
    <t>全辖</t>
  </si>
  <si>
    <t>本级</t>
  </si>
  <si>
    <t>乡镇级</t>
  </si>
  <si>
    <t>财力性</t>
  </si>
  <si>
    <t>专项性</t>
  </si>
  <si>
    <t>小计</t>
  </si>
  <si>
    <t>党武镇</t>
  </si>
  <si>
    <t>湖潮乡</t>
  </si>
  <si>
    <t>马场镇</t>
  </si>
  <si>
    <t>高峰镇</t>
  </si>
  <si>
    <t>大学城</t>
  </si>
  <si>
    <t>综保区</t>
  </si>
  <si>
    <t>本级收入合计</t>
  </si>
  <si>
    <t>本级支出合计</t>
  </si>
  <si>
    <t>转移性收入</t>
  </si>
  <si>
    <t xml:space="preserve">  上级补助收入</t>
  </si>
  <si>
    <t xml:space="preserve">    返还性收入</t>
  </si>
  <si>
    <t xml:space="preserve">      增值税和消费税税收返还收入 </t>
  </si>
  <si>
    <t xml:space="preserve">      所得税基数返还收入</t>
  </si>
  <si>
    <t xml:space="preserve">      成品油价格和税费改革税收返还收入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</si>
  <si>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</si>
  <si>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</si>
  <si>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</si>
  <si>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</si>
  <si>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</si>
  <si>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</si>
  <si>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>转移性支出</t>
  </si>
  <si>
    <t xml:space="preserve">      化解债务补助收入</t>
  </si>
  <si>
    <t xml:space="preserve">  上解上级支出</t>
  </si>
  <si>
    <t xml:space="preserve">      资源枯竭型城市转移支付补助收入</t>
  </si>
  <si>
    <t xml:space="preserve">    体制上解支出</t>
  </si>
  <si>
    <t xml:space="preserve">      企业事业单位划转补助收入</t>
  </si>
  <si>
    <t xml:space="preserve">    出口退税专项上解支出</t>
  </si>
  <si>
    <t xml:space="preserve">      成品油价格和税费改革转移支付补助收入</t>
  </si>
  <si>
    <t xml:space="preserve">    成品油价格和税费改革专项上解支出</t>
  </si>
  <si>
    <t xml:space="preserve">      基层公检法司转移支付收入</t>
  </si>
  <si>
    <t xml:space="preserve">    专项上解支出</t>
  </si>
  <si>
    <t xml:space="preserve">      义务教育等转移支付收入</t>
  </si>
  <si>
    <t xml:space="preserve">      基本养老保险和低保等转移支付收入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</si>
  <si>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</si>
  <si>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</si>
  <si>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</si>
  <si>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</si>
  <si>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</si>
  <si>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</si>
  <si>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</si>
  <si>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</si>
  <si>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</si>
  <si>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</si>
  <si>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</si>
  <si>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</si>
  <si>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</si>
  <si>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</si>
  <si>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</si>
  <si>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</si>
  <si>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</si>
  <si>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</si>
  <si>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</si>
  <si>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资源勘探电力信息等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</si>
  <si>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</si>
  <si>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</si>
  <si>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</si>
  <si>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</si>
  <si>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</si>
  <si>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其他收入</t>
  </si>
  <si>
    <t xml:space="preserve">  下级上解收入</t>
  </si>
  <si>
    <t xml:space="preserve">    体制上解收入</t>
  </si>
  <si>
    <t xml:space="preserve">  调出资金</t>
  </si>
  <si>
    <t xml:space="preserve">    出口退税专项上解收入</t>
  </si>
  <si>
    <t xml:space="preserve">  年终结余</t>
  </si>
  <si>
    <t xml:space="preserve">    成品油价格和税费改革专项上解收入</t>
  </si>
  <si>
    <t xml:space="preserve">    专项上解收入</t>
  </si>
  <si>
    <t xml:space="preserve">  上年结余收入</t>
  </si>
  <si>
    <t xml:space="preserve">                 本级支出</t>
  </si>
  <si>
    <t xml:space="preserve">  调入资金</t>
  </si>
  <si>
    <t xml:space="preserve">  调入预算稳定调节基金</t>
  </si>
  <si>
    <t xml:space="preserve">  建立预算稳定调节基金</t>
  </si>
  <si>
    <t xml:space="preserve">  地方政府一般债券收入</t>
  </si>
  <si>
    <t xml:space="preserve">  地方政府一般债券还本支出</t>
  </si>
  <si>
    <t xml:space="preserve">  接受其他地区援助收入</t>
  </si>
  <si>
    <t xml:space="preserve">  地方政府一般债券转贷支出</t>
  </si>
  <si>
    <t xml:space="preserve">  援助其他地区支出</t>
  </si>
  <si>
    <t>收入总计</t>
  </si>
  <si>
    <t>支出总计</t>
  </si>
  <si>
    <t>编制单位：贵安新区财政局（金融办）</t>
  </si>
  <si>
    <t>项       目</t>
  </si>
  <si>
    <t>备注</t>
  </si>
  <si>
    <t>散装水泥专项资金收支</t>
  </si>
  <si>
    <t>新型墙体材料专项基金收支</t>
  </si>
  <si>
    <t>新菜地开发建设基金收支</t>
  </si>
  <si>
    <t>南水北调工程基金收支</t>
  </si>
  <si>
    <t>大中型水库库区基金收支</t>
  </si>
  <si>
    <t>大中型水库移民后期扶持基金收支</t>
  </si>
  <si>
    <t>旅游发展基金收支</t>
  </si>
  <si>
    <t>政府住房基金收支</t>
  </si>
  <si>
    <t>城市公用事业附加收支</t>
  </si>
  <si>
    <t>国有土地收益基金收支</t>
  </si>
  <si>
    <t>农业土地开发资金收支</t>
  </si>
  <si>
    <t>国有土地使用权出让收支</t>
  </si>
  <si>
    <t>彩票公益金收支</t>
  </si>
  <si>
    <t>城市基础设施配套费收支</t>
  </si>
  <si>
    <t>基金预算收支合计</t>
  </si>
  <si>
    <t>说明：按照国务院和财政部关于结余结转资金管理有关规定，政府性基金预算年末结余不得超过本级收入的30%。为此，对额度较大的四项基金按照规定调入一般公共预算。</t>
  </si>
  <si>
    <t>单位：万元</t>
    <phoneticPr fontId="3" type="noConversion"/>
  </si>
  <si>
    <t>附表1</t>
    <phoneticPr fontId="3" type="noConversion"/>
  </si>
  <si>
    <t>附表2</t>
    <phoneticPr fontId="3" type="noConversion"/>
  </si>
  <si>
    <r>
      <t xml:space="preserve">         </t>
    </r>
    <r>
      <rPr>
        <sz val="10"/>
        <rFont val="宋体"/>
        <family val="3"/>
        <charset val="134"/>
      </rPr>
      <t>其他收入</t>
    </r>
    <phoneticPr fontId="3" type="noConversion"/>
  </si>
  <si>
    <r>
      <t xml:space="preserve">           </t>
    </r>
    <r>
      <rPr>
        <sz val="10"/>
        <rFont val="宋体"/>
        <family val="3"/>
        <charset val="134"/>
      </rPr>
      <t>国有资源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资产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有偿使用收入</t>
    </r>
    <phoneticPr fontId="3" type="noConversion"/>
  </si>
  <si>
    <t xml:space="preserve">    捐赠收入</t>
    <phoneticPr fontId="3" type="noConversion"/>
  </si>
  <si>
    <t>2017年决算数</t>
    <phoneticPr fontId="3" type="noConversion"/>
  </si>
  <si>
    <t>2018年执行情况</t>
    <phoneticPr fontId="3" type="noConversion"/>
  </si>
  <si>
    <t>税务部门</t>
    <phoneticPr fontId="3" type="noConversion"/>
  </si>
  <si>
    <t>环保税</t>
    <phoneticPr fontId="3" type="noConversion"/>
  </si>
  <si>
    <t>2017年决算数</t>
    <phoneticPr fontId="3" type="noConversion"/>
  </si>
  <si>
    <t>一、税务部门总收入</t>
    <phoneticPr fontId="3" type="noConversion"/>
  </si>
  <si>
    <t>2018年预算数</t>
    <phoneticPr fontId="3" type="noConversion"/>
  </si>
  <si>
    <t>完成数</t>
    <phoneticPr fontId="43" type="noConversion"/>
  </si>
  <si>
    <t>完成数</t>
    <phoneticPr fontId="3" type="noConversion"/>
  </si>
  <si>
    <t>乡镇级</t>
    <phoneticPr fontId="3" type="noConversion"/>
  </si>
  <si>
    <t>高端园</t>
    <phoneticPr fontId="3" type="noConversion"/>
  </si>
  <si>
    <t xml:space="preserve">      民族地区转移支付收入</t>
    <phoneticPr fontId="3" type="noConversion"/>
  </si>
  <si>
    <t xml:space="preserve">      贫困地区转移支付收入</t>
    <phoneticPr fontId="3" type="noConversion"/>
  </si>
  <si>
    <t xml:space="preserve">      新型农村合作医疗等转移支付收入</t>
    <phoneticPr fontId="43" type="noConversion"/>
  </si>
  <si>
    <t xml:space="preserve">      其中：结转下年支出</t>
  </si>
  <si>
    <t xml:space="preserve">                 上级专项</t>
  </si>
  <si>
    <t xml:space="preserve">            净结余</t>
  </si>
  <si>
    <t xml:space="preserve">  地方政府一般债券转贷收入</t>
  </si>
  <si>
    <t>2018年可安排收入</t>
    <phoneticPr fontId="3" type="noConversion"/>
  </si>
  <si>
    <t>调入一般公共预算</t>
    <phoneticPr fontId="3" type="noConversion"/>
  </si>
  <si>
    <t>上解中央和省级</t>
    <phoneticPr fontId="3" type="noConversion"/>
  </si>
  <si>
    <t>2018年结余</t>
    <phoneticPr fontId="3" type="noConversion"/>
  </si>
  <si>
    <t>2017年年终结余</t>
    <phoneticPr fontId="3" type="noConversion"/>
  </si>
  <si>
    <t>2018年收入完成数</t>
    <phoneticPr fontId="3" type="noConversion"/>
  </si>
  <si>
    <t>调入资金</t>
    <phoneticPr fontId="3" type="noConversion"/>
  </si>
  <si>
    <t>上级下达数</t>
    <phoneticPr fontId="43" type="noConversion"/>
  </si>
  <si>
    <t>新增建设用地土地有偿使用费收支</t>
  </si>
  <si>
    <t>小型水库移民</t>
    <phoneticPr fontId="43" type="noConversion"/>
  </si>
  <si>
    <t xml:space="preserve">    其中：土地出让价款支出</t>
    <phoneticPr fontId="43" type="noConversion"/>
  </si>
  <si>
    <t xml:space="preserve">          划拨用地支出</t>
    <phoneticPr fontId="43" type="noConversion"/>
  </si>
  <si>
    <t>其他政府性基金收支（价格调节基金收支）</t>
  </si>
  <si>
    <t>专项债务收入</t>
    <phoneticPr fontId="43" type="noConversion"/>
  </si>
  <si>
    <t>附表4</t>
    <phoneticPr fontId="3" type="noConversion"/>
  </si>
  <si>
    <t>附表5</t>
    <phoneticPr fontId="3" type="noConversion"/>
  </si>
  <si>
    <t>2018年贵安新区政府性基金预算收支执行情况表</t>
    <phoneticPr fontId="3" type="noConversion"/>
  </si>
  <si>
    <t>2018年国有资本经营预算执行情况平衡表</t>
    <phoneticPr fontId="3" type="noConversion"/>
  </si>
  <si>
    <t>单位：万元</t>
    <phoneticPr fontId="3" type="noConversion"/>
  </si>
  <si>
    <t>收入项目</t>
  </si>
  <si>
    <t>支出项目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</si>
  <si>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</si>
  <si>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</si>
  <si>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</si>
  <si>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</si>
  <si>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</si>
  <si>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</si>
  <si>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</si>
  <si>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</si>
  <si>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</si>
  <si>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</si>
  <si>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/>
  </si>
  <si>
    <t>收 入 合 计</t>
  </si>
  <si>
    <t>支 出 合 计</t>
  </si>
  <si>
    <t>国有资本经营预算转移支付收入</t>
  </si>
  <si>
    <t>国有资本经营预算转移支付支出</t>
  </si>
  <si>
    <t>上年结转</t>
  </si>
  <si>
    <t>国有资本经营预算调出资金</t>
  </si>
  <si>
    <t>结转下年</t>
  </si>
  <si>
    <t>收 入 总 计</t>
  </si>
  <si>
    <t>支 出 总 计</t>
  </si>
  <si>
    <t>2018年支出完成数</t>
    <phoneticPr fontId="3" type="noConversion"/>
  </si>
  <si>
    <t>附表6</t>
    <phoneticPr fontId="3" type="noConversion"/>
  </si>
  <si>
    <t>收入执行数合计</t>
    <phoneticPr fontId="3" type="noConversion"/>
  </si>
  <si>
    <t>支出执行数合计</t>
    <phoneticPr fontId="3" type="noConversion"/>
  </si>
  <si>
    <t>项        目</t>
  </si>
  <si>
    <t>企业职工基本
养老保险基金</t>
  </si>
  <si>
    <t>城乡居民基本
养老保险基金</t>
  </si>
  <si>
    <t>机关事业单位基本
养老保险基金</t>
  </si>
  <si>
    <t>职工基本医疗
保险基金</t>
  </si>
  <si>
    <t>城乡居民基本医疗保险基金</t>
  </si>
  <si>
    <t>工伤保险基金</t>
  </si>
  <si>
    <t>失业保险基金</t>
  </si>
  <si>
    <t>生育保险基金</t>
  </si>
  <si>
    <t>2018年社会保险基金预算执行情况表</t>
    <phoneticPr fontId="3" type="noConversion"/>
  </si>
  <si>
    <t>一、上年末滚存结余</t>
    <phoneticPr fontId="43" type="noConversion"/>
  </si>
  <si>
    <t>二、2018年收入完成数</t>
    <phoneticPr fontId="3" type="noConversion"/>
  </si>
  <si>
    <t>三、2018年支出完成数</t>
    <phoneticPr fontId="3" type="noConversion"/>
  </si>
  <si>
    <t>四、2018年收支结余</t>
    <phoneticPr fontId="3" type="noConversion"/>
  </si>
  <si>
    <t>五、2018年末滚存结余</t>
    <phoneticPr fontId="3" type="noConversion"/>
  </si>
  <si>
    <t>附表7</t>
    <phoneticPr fontId="3" type="noConversion"/>
  </si>
  <si>
    <t>单位：万元</t>
    <phoneticPr fontId="3" type="noConversion"/>
  </si>
  <si>
    <t>2018年贵安新区一般公共预算收支平衡表</t>
    <phoneticPr fontId="3" type="noConversion"/>
  </si>
  <si>
    <t>2018年贵安新区一般公共预算收入分部门执行汇总表</t>
    <phoneticPr fontId="3" type="noConversion"/>
  </si>
  <si>
    <t>2018年贵安新区一般公共预算总收入分部门执行情况表</t>
    <phoneticPr fontId="3" type="noConversion"/>
  </si>
  <si>
    <t>2018年贵安新区一般公共预算收支执行情况表</t>
    <phoneticPr fontId="3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</si>
</sst>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0_);[Red]\(0\)"/>
    <numFmt numFmtId="179" formatCode="_(&quot;$&quot;* #,##0_);_(&quot;$&quot;* \(#,##0\);_(&quot;$&quot;* &quot;-&quot;??_);_(@_)"/>
    <numFmt numFmtId="180" formatCode="mmm\ dd\,\ yy"/>
    <numFmt numFmtId="181" formatCode="_(&quot;$&quot;* #,##0.0_);_(&quot;$&quot;* \(#,##0.0\);_(&quot;$&quot;* &quot;-&quot;??_);_(@_)"/>
    <numFmt numFmtId="182" formatCode="mm/dd/yy_)"/>
    <numFmt numFmtId="183" formatCode="0.00_ "/>
    <numFmt numFmtId="184" formatCode="0.00_);[Red]\(0.00\)"/>
  </numFmts>
  <fonts count="63"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b/>
      <sz val="10"/>
      <name val="MS Sans Serif"/>
      <family val="1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蹈框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바탕체"/>
      <family val="3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63"/>
      <name val="宋体"/>
      <family val="3"/>
      <charset val="134"/>
      <scheme val="minor"/>
    </font>
    <font>
      <b/>
      <sz val="10"/>
      <color indexed="63"/>
      <name val="宋体"/>
      <family val="3"/>
      <charset val="134"/>
      <scheme val="minor"/>
    </font>
    <font>
      <sz val="10"/>
      <name val="仿宋_GB2312"/>
      <family val="3"/>
      <charset val="134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b/>
      <sz val="18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66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top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/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/>
    <xf numFmtId="0" fontId="17" fillId="2" borderId="2" applyNumberFormat="0" applyBorder="0" applyAlignment="0" applyProtection="0"/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0" fontId="17" fillId="2" borderId="2" applyNumberFormat="0" applyBorder="0" applyAlignment="0" applyProtection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/>
    <xf numFmtId="37" fontId="18" fillId="0" borderId="0"/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37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3" fillId="0" borderId="0" applyFont="0" applyFill="0" applyBorder="0" applyAlignment="0" applyProtection="0"/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14" fillId="0" borderId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2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3" fillId="24" borderId="14" applyNumberFormat="0" applyFont="0" applyAlignment="0" applyProtection="0">
      <alignment vertical="center"/>
    </xf>
    <xf numFmtId="0" fontId="3" fillId="24" borderId="14" applyNumberFormat="0" applyFont="0" applyAlignment="0" applyProtection="0">
      <alignment vertical="center"/>
    </xf>
    <xf numFmtId="0" fontId="3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3" fillId="24" borderId="14" applyNumberFormat="0" applyFont="0" applyAlignment="0" applyProtection="0">
      <alignment vertical="center"/>
    </xf>
    <xf numFmtId="0" fontId="3" fillId="24" borderId="14" applyNumberFormat="0" applyFont="0" applyAlignment="0" applyProtection="0">
      <alignment vertical="center"/>
    </xf>
    <xf numFmtId="0" fontId="3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0" fontId="2" fillId="24" borderId="14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4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2" fillId="0" borderId="0"/>
    <xf numFmtId="0" fontId="1" fillId="0" borderId="0">
      <alignment vertical="center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" fillId="0" borderId="0"/>
    <xf numFmtId="43" fontId="14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9" fillId="0" borderId="2" xfId="0" applyNumberFormat="1" applyFont="1" applyBorder="1" applyAlignment="1" applyProtection="1">
      <alignment horizontal="center" vertical="center"/>
      <protection locked="0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176" fontId="9" fillId="0" borderId="2" xfId="0" applyNumberFormat="1" applyFont="1" applyBorder="1" applyAlignment="1" applyProtection="1">
      <alignment vertical="center"/>
      <protection locked="0"/>
    </xf>
    <xf numFmtId="177" fontId="9" fillId="0" borderId="2" xfId="0" applyNumberFormat="1" applyFont="1" applyBorder="1" applyAlignment="1" applyProtection="1">
      <alignment vertical="center"/>
      <protection locked="0"/>
    </xf>
    <xf numFmtId="177" fontId="9" fillId="0" borderId="2" xfId="0" applyNumberFormat="1" applyFont="1" applyBorder="1" applyAlignment="1" applyProtection="1">
      <alignment horizontal="right" vertical="center" shrinkToFit="1"/>
    </xf>
    <xf numFmtId="177" fontId="9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178" fontId="9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4" fillId="2" borderId="2" xfId="0" applyFont="1" applyFill="1" applyBorder="1" applyAlignment="1" applyProtection="1">
      <alignment vertical="center" shrinkToFit="1"/>
      <protection locked="0"/>
    </xf>
    <xf numFmtId="176" fontId="9" fillId="2" borderId="2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/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176" fontId="0" fillId="2" borderId="0" xfId="0" applyNumberFormat="1" applyFill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indent="1" shrinkToFi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44" fillId="0" borderId="0" xfId="1897" applyFont="1">
      <alignment vertical="center"/>
    </xf>
    <xf numFmtId="0" fontId="9" fillId="0" borderId="0" xfId="2656" applyFont="1" applyProtection="1">
      <protection locked="0"/>
    </xf>
    <xf numFmtId="0" fontId="2" fillId="0" borderId="0" xfId="2656" applyFont="1" applyProtection="1">
      <protection locked="0"/>
    </xf>
    <xf numFmtId="0" fontId="2" fillId="0" borderId="0" xfId="2656" applyFont="1"/>
    <xf numFmtId="0" fontId="9" fillId="0" borderId="0" xfId="2656" applyFont="1" applyAlignment="1" applyProtection="1">
      <alignment horizontal="right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0" fontId="42" fillId="0" borderId="2" xfId="0" applyFont="1" applyBorder="1">
      <alignment vertical="center"/>
    </xf>
    <xf numFmtId="0" fontId="46" fillId="0" borderId="2" xfId="0" applyFont="1" applyBorder="1">
      <alignment vertical="center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0" borderId="2" xfId="2656" applyFont="1" applyBorder="1" applyAlignment="1">
      <alignment horizontal="center" vertical="center" wrapText="1"/>
    </xf>
    <xf numFmtId="0" fontId="4" fillId="2" borderId="2" xfId="2656" applyFont="1" applyFill="1" applyBorder="1" applyAlignment="1" applyProtection="1">
      <alignment vertical="center" shrinkToFit="1"/>
      <protection locked="0"/>
    </xf>
    <xf numFmtId="176" fontId="9" fillId="2" borderId="2" xfId="2656" applyNumberFormat="1" applyFont="1" applyFill="1" applyBorder="1" applyAlignment="1" applyProtection="1">
      <alignment vertical="center"/>
      <protection locked="0"/>
    </xf>
    <xf numFmtId="183" fontId="9" fillId="2" borderId="2" xfId="2656" applyNumberFormat="1" applyFont="1" applyFill="1" applyBorder="1" applyAlignment="1" applyProtection="1">
      <alignment vertical="center"/>
      <protection locked="0"/>
    </xf>
    <xf numFmtId="0" fontId="4" fillId="2" borderId="2" xfId="2656" applyFont="1" applyFill="1" applyBorder="1" applyAlignment="1" applyProtection="1">
      <alignment horizontal="left" vertical="center" shrinkToFit="1"/>
      <protection locked="0"/>
    </xf>
    <xf numFmtId="0" fontId="9" fillId="2" borderId="2" xfId="2656" applyFont="1" applyFill="1" applyBorder="1" applyAlignment="1" applyProtection="1">
      <alignment horizontal="left" vertical="center" indent="1" shrinkToFit="1"/>
      <protection locked="0"/>
    </xf>
    <xf numFmtId="176" fontId="9" fillId="0" borderId="2" xfId="2656" applyNumberFormat="1" applyFont="1" applyFill="1" applyBorder="1" applyAlignment="1" applyProtection="1">
      <alignment vertical="center"/>
      <protection locked="0"/>
    </xf>
    <xf numFmtId="0" fontId="47" fillId="0" borderId="0" xfId="1354" applyFont="1" applyFill="1" applyAlignment="1">
      <alignment vertical="center"/>
    </xf>
    <xf numFmtId="0" fontId="2" fillId="0" borderId="0" xfId="1354" applyFont="1" applyFill="1" applyAlignment="1">
      <alignment vertical="center"/>
    </xf>
    <xf numFmtId="0" fontId="2" fillId="0" borderId="0" xfId="1354" applyFont="1" applyFill="1" applyBorder="1" applyAlignment="1">
      <alignment horizontal="right" vertical="center"/>
    </xf>
    <xf numFmtId="1" fontId="49" fillId="0" borderId="18" xfId="1354" applyNumberFormat="1" applyFont="1" applyFill="1" applyBorder="1" applyAlignment="1" applyProtection="1">
      <alignment vertical="center"/>
      <protection locked="0"/>
    </xf>
    <xf numFmtId="1" fontId="5" fillId="0" borderId="18" xfId="1354" applyNumberFormat="1" applyFont="1" applyFill="1" applyBorder="1" applyAlignment="1" applyProtection="1">
      <alignment horizontal="left" vertical="center"/>
      <protection locked="0"/>
    </xf>
    <xf numFmtId="176" fontId="2" fillId="0" borderId="0" xfId="1354" applyNumberFormat="1" applyFont="1" applyFill="1" applyAlignment="1">
      <alignment vertical="center"/>
    </xf>
    <xf numFmtId="1" fontId="5" fillId="0" borderId="18" xfId="1354" applyNumberFormat="1" applyFont="1" applyFill="1" applyBorder="1" applyAlignment="1" applyProtection="1">
      <alignment vertical="center"/>
      <protection locked="0"/>
    </xf>
    <xf numFmtId="0" fontId="49" fillId="0" borderId="18" xfId="1354" applyFont="1" applyFill="1" applyBorder="1" applyAlignment="1">
      <alignment horizontal="distributed" vertical="center"/>
    </xf>
    <xf numFmtId="0" fontId="2" fillId="0" borderId="0" xfId="1354" applyFont="1" applyFill="1" applyAlignment="1">
      <alignment horizontal="right" vertical="center"/>
    </xf>
    <xf numFmtId="176" fontId="2" fillId="0" borderId="0" xfId="1354" applyNumberFormat="1" applyFont="1" applyFill="1" applyAlignment="1">
      <alignment horizontal="right" vertical="center"/>
    </xf>
    <xf numFmtId="0" fontId="47" fillId="0" borderId="0" xfId="0" applyFont="1" applyAlignment="1" applyProtection="1">
      <protection locked="0"/>
    </xf>
    <xf numFmtId="0" fontId="6" fillId="0" borderId="18" xfId="1354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 indent="1" shrinkToFit="1"/>
      <protection locked="0"/>
    </xf>
    <xf numFmtId="176" fontId="9" fillId="2" borderId="15" xfId="0" applyNumberFormat="1" applyFont="1" applyFill="1" applyBorder="1" applyAlignment="1" applyProtection="1">
      <alignment vertical="center"/>
      <protection locked="0"/>
    </xf>
    <xf numFmtId="0" fontId="0" fillId="26" borderId="0" xfId="0" applyFill="1" applyAlignment="1" applyProtection="1">
      <protection locked="0"/>
    </xf>
    <xf numFmtId="0" fontId="5" fillId="26" borderId="0" xfId="0" applyFont="1" applyFill="1" applyAlignment="1" applyProtection="1">
      <alignment vertical="center"/>
      <protection locked="0"/>
    </xf>
    <xf numFmtId="0" fontId="9" fillId="26" borderId="2" xfId="0" applyFont="1" applyFill="1" applyBorder="1" applyAlignment="1">
      <alignment horizontal="center" vertical="center" wrapText="1"/>
    </xf>
    <xf numFmtId="176" fontId="9" fillId="26" borderId="2" xfId="0" applyNumberFormat="1" applyFont="1" applyFill="1" applyBorder="1" applyAlignment="1" applyProtection="1">
      <alignment vertical="center"/>
      <protection locked="0"/>
    </xf>
    <xf numFmtId="176" fontId="9" fillId="26" borderId="15" xfId="0" applyNumberFormat="1" applyFont="1" applyFill="1" applyBorder="1" applyAlignment="1" applyProtection="1">
      <alignment vertical="center"/>
      <protection locked="0"/>
    </xf>
    <xf numFmtId="0" fontId="0" fillId="26" borderId="0" xfId="0" applyFill="1" applyAlignment="1"/>
    <xf numFmtId="0" fontId="6" fillId="0" borderId="16" xfId="1354" applyFont="1" applyFill="1" applyBorder="1" applyAlignment="1">
      <alignment horizontal="distributed" vertical="center"/>
    </xf>
    <xf numFmtId="0" fontId="6" fillId="0" borderId="15" xfId="1354" applyFont="1" applyFill="1" applyBorder="1" applyAlignment="1">
      <alignment horizontal="center" vertical="center"/>
    </xf>
    <xf numFmtId="0" fontId="6" fillId="0" borderId="15" xfId="1354" applyFont="1" applyFill="1" applyBorder="1" applyAlignment="1">
      <alignment vertical="center"/>
    </xf>
    <xf numFmtId="0" fontId="48" fillId="0" borderId="15" xfId="1354" applyFont="1" applyFill="1" applyBorder="1" applyAlignment="1">
      <alignment horizontal="center" vertical="center"/>
    </xf>
    <xf numFmtId="0" fontId="48" fillId="0" borderId="15" xfId="1354" applyFont="1" applyFill="1" applyBorder="1" applyAlignment="1">
      <alignment vertical="center"/>
    </xf>
    <xf numFmtId="0" fontId="49" fillId="0" borderId="18" xfId="1354" applyFont="1" applyFill="1" applyBorder="1" applyAlignment="1">
      <alignment horizontal="left" vertical="center"/>
    </xf>
    <xf numFmtId="176" fontId="5" fillId="0" borderId="15" xfId="1354" applyNumberFormat="1" applyFont="1" applyFill="1" applyBorder="1" applyAlignment="1">
      <alignment vertical="center"/>
    </xf>
    <xf numFmtId="176" fontId="5" fillId="0" borderId="15" xfId="1354" applyNumberFormat="1" applyFont="1" applyFill="1" applyBorder="1" applyAlignment="1">
      <alignment horizontal="right" vertical="center"/>
    </xf>
    <xf numFmtId="0" fontId="49" fillId="0" borderId="15" xfId="1354" applyFont="1" applyFill="1" applyBorder="1" applyAlignment="1">
      <alignment horizontal="left" vertical="center"/>
    </xf>
    <xf numFmtId="1" fontId="5" fillId="0" borderId="15" xfId="1354" applyNumberFormat="1" applyFont="1" applyFill="1" applyBorder="1" applyAlignment="1" applyProtection="1">
      <alignment horizontal="left" vertical="center"/>
      <protection locked="0"/>
    </xf>
    <xf numFmtId="0" fontId="5" fillId="0" borderId="15" xfId="1354" applyFont="1" applyFill="1" applyBorder="1" applyAlignment="1">
      <alignment vertical="center"/>
    </xf>
    <xf numFmtId="0" fontId="2" fillId="0" borderId="15" xfId="1354" applyFont="1" applyFill="1" applyBorder="1" applyAlignment="1">
      <alignment vertical="center"/>
    </xf>
    <xf numFmtId="176" fontId="2" fillId="0" borderId="15" xfId="1354" applyNumberFormat="1" applyFont="1" applyFill="1" applyBorder="1" applyAlignment="1">
      <alignment vertical="center"/>
    </xf>
    <xf numFmtId="0" fontId="5" fillId="0" borderId="18" xfId="1354" applyNumberFormat="1" applyFont="1" applyFill="1" applyBorder="1" applyAlignment="1" applyProtection="1">
      <alignment vertical="center"/>
      <protection locked="0"/>
    </xf>
    <xf numFmtId="3" fontId="5" fillId="0" borderId="15" xfId="1392" applyNumberFormat="1" applyFont="1" applyFill="1" applyBorder="1" applyAlignment="1" applyProtection="1">
      <alignment vertical="center"/>
    </xf>
    <xf numFmtId="3" fontId="5" fillId="0" borderId="18" xfId="1354" applyNumberFormat="1" applyFont="1" applyFill="1" applyBorder="1" applyAlignment="1" applyProtection="1">
      <alignment vertical="center"/>
    </xf>
    <xf numFmtId="1" fontId="49" fillId="0" borderId="15" xfId="1354" applyNumberFormat="1" applyFont="1" applyFill="1" applyBorder="1" applyAlignment="1" applyProtection="1">
      <alignment vertical="center"/>
      <protection locked="0"/>
    </xf>
    <xf numFmtId="0" fontId="5" fillId="0" borderId="15" xfId="1354" applyFont="1" applyFill="1" applyBorder="1" applyAlignment="1">
      <alignment horizontal="center" vertical="center"/>
    </xf>
    <xf numFmtId="176" fontId="50" fillId="0" borderId="15" xfId="1354" applyNumberFormat="1" applyFont="1" applyFill="1" applyBorder="1" applyAlignment="1">
      <alignment vertical="center"/>
    </xf>
    <xf numFmtId="0" fontId="5" fillId="0" borderId="15" xfId="1354" applyNumberFormat="1" applyFont="1" applyFill="1" applyBorder="1" applyAlignment="1" applyProtection="1">
      <alignment vertical="center"/>
      <protection locked="0"/>
    </xf>
    <xf numFmtId="3" fontId="5" fillId="0" borderId="15" xfId="1354" applyNumberFormat="1" applyFont="1" applyFill="1" applyBorder="1" applyAlignment="1" applyProtection="1">
      <alignment vertical="center"/>
    </xf>
    <xf numFmtId="0" fontId="5" fillId="0" borderId="18" xfId="1354" applyFont="1" applyBorder="1" applyAlignment="1">
      <alignment vertical="center"/>
    </xf>
    <xf numFmtId="0" fontId="5" fillId="0" borderId="18" xfId="1354" applyFont="1" applyFill="1" applyBorder="1" applyAlignment="1">
      <alignment vertical="center"/>
    </xf>
    <xf numFmtId="176" fontId="2" fillId="25" borderId="15" xfId="1354" applyNumberFormat="1" applyFont="1" applyFill="1" applyBorder="1" applyAlignment="1">
      <alignment horizontal="right" vertical="center" wrapText="1"/>
    </xf>
    <xf numFmtId="1" fontId="5" fillId="0" borderId="15" xfId="1354" applyNumberFormat="1" applyFont="1" applyFill="1" applyBorder="1" applyAlignment="1" applyProtection="1">
      <alignment vertical="center"/>
      <protection locked="0"/>
    </xf>
    <xf numFmtId="0" fontId="49" fillId="0" borderId="15" xfId="1354" applyFont="1" applyFill="1" applyBorder="1" applyAlignment="1">
      <alignment horizontal="distributed" vertical="center"/>
    </xf>
    <xf numFmtId="0" fontId="47" fillId="0" borderId="0" xfId="2661" applyFont="1" applyAlignment="1">
      <alignment vertical="center"/>
    </xf>
    <xf numFmtId="0" fontId="2" fillId="0" borderId="0" xfId="2661" applyFont="1" applyAlignment="1">
      <alignment vertical="center"/>
    </xf>
    <xf numFmtId="0" fontId="2" fillId="0" borderId="0" xfId="2661" applyFont="1" applyAlignment="1">
      <alignment vertical="center" wrapText="1"/>
    </xf>
    <xf numFmtId="0" fontId="9" fillId="0" borderId="0" xfId="2661" applyFont="1" applyAlignment="1">
      <alignment horizontal="left" vertical="center"/>
    </xf>
    <xf numFmtId="0" fontId="9" fillId="0" borderId="0" xfId="2661" applyFont="1" applyAlignment="1">
      <alignment horizontal="right" vertical="center" wrapText="1"/>
    </xf>
    <xf numFmtId="0" fontId="52" fillId="2" borderId="15" xfId="2661" applyFont="1" applyFill="1" applyBorder="1" applyAlignment="1">
      <alignment horizontal="center" vertical="center" wrapText="1"/>
    </xf>
    <xf numFmtId="0" fontId="52" fillId="2" borderId="15" xfId="2661" applyFont="1" applyFill="1" applyBorder="1" applyAlignment="1">
      <alignment horizontal="center" vertical="center"/>
    </xf>
    <xf numFmtId="0" fontId="52" fillId="2" borderId="15" xfId="2661" applyFont="1" applyFill="1" applyBorder="1" applyAlignment="1">
      <alignment vertical="center" wrapText="1"/>
    </xf>
    <xf numFmtId="0" fontId="52" fillId="2" borderId="15" xfId="2661" applyFont="1" applyFill="1" applyBorder="1" applyAlignment="1">
      <alignment horizontal="left" vertical="center" indent="1"/>
    </xf>
    <xf numFmtId="184" fontId="53" fillId="2" borderId="15" xfId="2661" applyNumberFormat="1" applyFont="1" applyFill="1" applyBorder="1" applyAlignment="1">
      <alignment horizontal="center" vertical="center"/>
    </xf>
    <xf numFmtId="184" fontId="52" fillId="2" borderId="15" xfId="2661" applyNumberFormat="1" applyFont="1" applyFill="1" applyBorder="1" applyAlignment="1">
      <alignment horizontal="center" vertical="center"/>
    </xf>
    <xf numFmtId="178" fontId="52" fillId="2" borderId="15" xfId="2661" applyNumberFormat="1" applyFont="1" applyFill="1" applyBorder="1" applyAlignment="1">
      <alignment horizontal="right" vertical="center" wrapText="1"/>
    </xf>
    <xf numFmtId="178" fontId="46" fillId="0" borderId="15" xfId="2661" applyNumberFormat="1" applyFont="1" applyBorder="1" applyAlignment="1">
      <alignment vertical="center" wrapText="1"/>
    </xf>
    <xf numFmtId="178" fontId="52" fillId="2" borderId="15" xfId="2661" applyNumberFormat="1" applyFont="1" applyFill="1" applyBorder="1" applyAlignment="1">
      <alignment horizontal="left" vertical="center" wrapText="1"/>
    </xf>
    <xf numFmtId="0" fontId="46" fillId="0" borderId="15" xfId="2661" applyFont="1" applyBorder="1" applyAlignment="1">
      <alignment vertical="center"/>
    </xf>
    <xf numFmtId="178" fontId="52" fillId="2" borderId="15" xfId="2661" applyNumberFormat="1" applyFont="1" applyFill="1" applyBorder="1" applyAlignment="1">
      <alignment horizontal="center" vertical="center" wrapText="1"/>
    </xf>
    <xf numFmtId="0" fontId="52" fillId="2" borderId="15" xfId="2661" applyFont="1" applyFill="1" applyBorder="1" applyAlignment="1">
      <alignment horizontal="left" vertical="center" wrapText="1" indent="1"/>
    </xf>
    <xf numFmtId="0" fontId="53" fillId="2" borderId="15" xfId="2661" applyFont="1" applyFill="1" applyBorder="1" applyAlignment="1">
      <alignment horizontal="center" vertical="center"/>
    </xf>
    <xf numFmtId="178" fontId="53" fillId="2" borderId="15" xfId="2661" applyNumberFormat="1" applyFont="1" applyFill="1" applyBorder="1" applyAlignment="1">
      <alignment horizontal="right" vertical="center" wrapText="1"/>
    </xf>
    <xf numFmtId="0" fontId="46" fillId="0" borderId="0" xfId="2661" applyFont="1" applyAlignment="1">
      <alignment vertical="center"/>
    </xf>
    <xf numFmtId="0" fontId="46" fillId="0" borderId="0" xfId="2661" applyFont="1" applyAlignment="1">
      <alignment vertical="center" wrapText="1"/>
    </xf>
    <xf numFmtId="0" fontId="54" fillId="0" borderId="0" xfId="2661" applyFont="1" applyAlignment="1">
      <alignment vertical="center"/>
    </xf>
    <xf numFmtId="184" fontId="2" fillId="0" borderId="0" xfId="2661" applyNumberFormat="1" applyFont="1" applyAlignment="1">
      <alignment vertical="center"/>
    </xf>
    <xf numFmtId="176" fontId="0" fillId="0" borderId="0" xfId="0" applyNumberFormat="1" applyAlignment="1" applyProtection="1">
      <alignment vertical="center"/>
      <protection locked="0"/>
    </xf>
    <xf numFmtId="0" fontId="27" fillId="0" borderId="0" xfId="1392">
      <alignment vertical="center"/>
    </xf>
    <xf numFmtId="49" fontId="27" fillId="0" borderId="0" xfId="1392" applyNumberFormat="1">
      <alignment vertical="center"/>
    </xf>
    <xf numFmtId="0" fontId="27" fillId="0" borderId="0" xfId="1392" applyAlignment="1">
      <alignment horizontal="center" vertical="center"/>
    </xf>
    <xf numFmtId="0" fontId="27" fillId="0" borderId="0" xfId="1392" applyAlignment="1">
      <alignment horizontal="right" vertical="center"/>
    </xf>
    <xf numFmtId="49" fontId="60" fillId="0" borderId="15" xfId="1392" applyNumberFormat="1" applyFont="1" applyBorder="1">
      <alignment vertical="center"/>
    </xf>
    <xf numFmtId="0" fontId="60" fillId="0" borderId="15" xfId="1392" applyFont="1" applyBorder="1" applyAlignment="1">
      <alignment horizontal="center" vertical="center" wrapText="1"/>
    </xf>
    <xf numFmtId="49" fontId="60" fillId="0" borderId="15" xfId="1392" applyNumberFormat="1" applyFont="1" applyBorder="1" applyAlignment="1">
      <alignment vertical="center" wrapText="1"/>
    </xf>
    <xf numFmtId="0" fontId="60" fillId="0" borderId="0" xfId="1392" applyFont="1">
      <alignment vertical="center"/>
    </xf>
    <xf numFmtId="49" fontId="27" fillId="0" borderId="15" xfId="1392" applyNumberFormat="1" applyBorder="1">
      <alignment vertical="center"/>
    </xf>
    <xf numFmtId="0" fontId="27" fillId="0" borderId="15" xfId="1392" applyBorder="1" applyAlignment="1">
      <alignment horizontal="center" vertical="center"/>
    </xf>
    <xf numFmtId="0" fontId="60" fillId="0" borderId="15" xfId="1392" applyFont="1" applyBorder="1" applyAlignment="1">
      <alignment horizontal="center" vertical="center"/>
    </xf>
    <xf numFmtId="49" fontId="61" fillId="0" borderId="0" xfId="1392" applyNumberFormat="1" applyFont="1">
      <alignment vertical="center"/>
    </xf>
    <xf numFmtId="0" fontId="0" fillId="0" borderId="15" xfId="0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15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0" fillId="0" borderId="0" xfId="1354" applyFont="1" applyFill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9" fillId="26" borderId="2" xfId="0" applyFont="1" applyFill="1" applyBorder="1" applyAlignment="1">
      <alignment horizontal="center" vertical="center" wrapText="1"/>
    </xf>
    <xf numFmtId="0" fontId="51" fillId="0" borderId="0" xfId="2656" applyFont="1" applyAlignment="1" applyProtection="1">
      <alignment horizontal="center"/>
      <protection locked="0"/>
    </xf>
    <xf numFmtId="0" fontId="4" fillId="0" borderId="2" xfId="2656" applyFont="1" applyBorder="1" applyAlignment="1" applyProtection="1">
      <alignment horizontal="center" vertical="center"/>
      <protection locked="0"/>
    </xf>
    <xf numFmtId="0" fontId="9" fillId="0" borderId="18" xfId="2656" applyFont="1" applyBorder="1" applyAlignment="1">
      <alignment horizontal="center" vertical="center" wrapText="1"/>
    </xf>
    <xf numFmtId="0" fontId="9" fillId="0" borderId="16" xfId="2656" applyFont="1" applyBorder="1" applyAlignment="1">
      <alignment horizontal="center" vertical="center" wrapText="1"/>
    </xf>
    <xf numFmtId="0" fontId="9" fillId="0" borderId="17" xfId="2656" applyFont="1" applyBorder="1" applyAlignment="1">
      <alignment horizontal="center" vertical="center" wrapText="1"/>
    </xf>
    <xf numFmtId="0" fontId="9" fillId="0" borderId="3" xfId="2656" applyFont="1" applyBorder="1" applyAlignment="1" applyProtection="1">
      <alignment horizontal="center" vertical="center" wrapText="1"/>
      <protection locked="0"/>
    </xf>
    <xf numFmtId="0" fontId="9" fillId="0" borderId="4" xfId="2656" applyFont="1" applyBorder="1" applyAlignment="1" applyProtection="1">
      <alignment horizontal="center" vertical="center" wrapText="1"/>
      <protection locked="0"/>
    </xf>
    <xf numFmtId="0" fontId="62" fillId="0" borderId="0" xfId="1354" applyFont="1" applyFill="1" applyAlignment="1">
      <alignment horizontal="center" vertical="center"/>
    </xf>
    <xf numFmtId="0" fontId="48" fillId="0" borderId="3" xfId="1354" applyFont="1" applyFill="1" applyBorder="1" applyAlignment="1">
      <alignment horizontal="center" vertical="center"/>
    </xf>
    <xf numFmtId="0" fontId="48" fillId="0" borderId="19" xfId="1354" applyFont="1" applyFill="1" applyBorder="1" applyAlignment="1">
      <alignment horizontal="center" vertical="center"/>
    </xf>
    <xf numFmtId="0" fontId="48" fillId="0" borderId="4" xfId="1354" applyFont="1" applyFill="1" applyBorder="1" applyAlignment="1">
      <alignment horizontal="center" vertical="center"/>
    </xf>
    <xf numFmtId="0" fontId="6" fillId="0" borderId="18" xfId="1354" applyFont="1" applyFill="1" applyBorder="1" applyAlignment="1">
      <alignment horizontal="center" vertical="center"/>
    </xf>
    <xf numFmtId="0" fontId="6" fillId="0" borderId="16" xfId="1354" applyFont="1" applyFill="1" applyBorder="1" applyAlignment="1">
      <alignment horizontal="center" vertical="center"/>
    </xf>
    <xf numFmtId="0" fontId="6" fillId="0" borderId="17" xfId="1354" applyFont="1" applyFill="1" applyBorder="1" applyAlignment="1">
      <alignment horizontal="center" vertical="center"/>
    </xf>
    <xf numFmtId="0" fontId="48" fillId="0" borderId="15" xfId="1354" applyFont="1" applyFill="1" applyBorder="1" applyAlignment="1">
      <alignment horizontal="center" vertical="center"/>
    </xf>
    <xf numFmtId="0" fontId="48" fillId="0" borderId="18" xfId="1354" applyFont="1" applyFill="1" applyBorder="1" applyAlignment="1">
      <alignment horizontal="center" vertical="center"/>
    </xf>
    <xf numFmtId="0" fontId="48" fillId="0" borderId="16" xfId="1354" applyFont="1" applyFill="1" applyBorder="1" applyAlignment="1">
      <alignment horizontal="center" vertical="center"/>
    </xf>
    <xf numFmtId="0" fontId="48" fillId="0" borderId="17" xfId="1354" applyFont="1" applyFill="1" applyBorder="1" applyAlignment="1">
      <alignment horizontal="center" vertical="center"/>
    </xf>
    <xf numFmtId="0" fontId="6" fillId="0" borderId="15" xfId="1354" applyFont="1" applyFill="1" applyBorder="1" applyAlignment="1">
      <alignment horizontal="center" vertical="center"/>
    </xf>
    <xf numFmtId="0" fontId="51" fillId="0" borderId="0" xfId="2661" applyFont="1" applyAlignment="1">
      <alignment horizontal="center" vertical="center"/>
    </xf>
    <xf numFmtId="0" fontId="52" fillId="2" borderId="3" xfId="2661" applyFont="1" applyFill="1" applyBorder="1" applyAlignment="1">
      <alignment horizontal="center" vertical="center"/>
    </xf>
    <xf numFmtId="0" fontId="52" fillId="2" borderId="4" xfId="2661" applyFont="1" applyFill="1" applyBorder="1" applyAlignment="1">
      <alignment horizontal="center" vertical="center"/>
    </xf>
    <xf numFmtId="0" fontId="52" fillId="2" borderId="15" xfId="2661" applyFont="1" applyFill="1" applyBorder="1" applyAlignment="1">
      <alignment horizontal="center" vertical="center" wrapText="1"/>
    </xf>
    <xf numFmtId="0" fontId="52" fillId="2" borderId="3" xfId="2661" applyFont="1" applyFill="1" applyBorder="1" applyAlignment="1">
      <alignment horizontal="center" vertical="center" wrapText="1"/>
    </xf>
    <xf numFmtId="0" fontId="52" fillId="2" borderId="4" xfId="2661" applyFont="1" applyFill="1" applyBorder="1" applyAlignment="1">
      <alignment horizontal="center" vertical="center" wrapText="1"/>
    </xf>
    <xf numFmtId="49" fontId="59" fillId="0" borderId="0" xfId="1392" applyNumberFormat="1" applyFont="1" applyAlignment="1">
      <alignment horizontal="center" vertical="center"/>
    </xf>
  </cellXfs>
  <cellStyles count="2663">
    <cellStyle name="_Book1" xfId="9"/>
    <cellStyle name="_ET_STYLE_NoName_00_" xfId="10"/>
    <cellStyle name="_ET_STYLE_NoName_00_ 10" xfId="11"/>
    <cellStyle name="_ET_STYLE_NoName_00_ 11" xfId="12"/>
    <cellStyle name="_ET_STYLE_NoName_00_ 12" xfId="13"/>
    <cellStyle name="_ET_STYLE_NoName_00_ 12 10" xfId="14"/>
    <cellStyle name="_ET_STYLE_NoName_00_ 12 11" xfId="15"/>
    <cellStyle name="_ET_STYLE_NoName_00_ 12 12" xfId="16"/>
    <cellStyle name="_ET_STYLE_NoName_00_ 12 13" xfId="17"/>
    <cellStyle name="_ET_STYLE_NoName_00_ 12 14" xfId="18"/>
    <cellStyle name="_ET_STYLE_NoName_00_ 12 15" xfId="19"/>
    <cellStyle name="_ET_STYLE_NoName_00_ 12 16" xfId="20"/>
    <cellStyle name="_ET_STYLE_NoName_00_ 12 17" xfId="21"/>
    <cellStyle name="_ET_STYLE_NoName_00_ 12 2" xfId="22"/>
    <cellStyle name="_ET_STYLE_NoName_00_ 12 3" xfId="23"/>
    <cellStyle name="_ET_STYLE_NoName_00_ 12 4" xfId="24"/>
    <cellStyle name="_ET_STYLE_NoName_00_ 12 5" xfId="25"/>
    <cellStyle name="_ET_STYLE_NoName_00_ 12 6" xfId="26"/>
    <cellStyle name="_ET_STYLE_NoName_00_ 12 7" xfId="27"/>
    <cellStyle name="_ET_STYLE_NoName_00_ 12 8" xfId="28"/>
    <cellStyle name="_ET_STYLE_NoName_00_ 12 9" xfId="29"/>
    <cellStyle name="_ET_STYLE_NoName_00_ 13" xfId="30"/>
    <cellStyle name="_ET_STYLE_NoName_00_ 14" xfId="31"/>
    <cellStyle name="_ET_STYLE_NoName_00_ 2" xfId="32"/>
    <cellStyle name="_ET_STYLE_NoName_00_ 3" xfId="33"/>
    <cellStyle name="_ET_STYLE_NoName_00_ 4" xfId="34"/>
    <cellStyle name="_ET_STYLE_NoName_00_ 5" xfId="35"/>
    <cellStyle name="_ET_STYLE_NoName_00_ 6" xfId="36"/>
    <cellStyle name="_ET_STYLE_NoName_00_ 7" xfId="37"/>
    <cellStyle name="_ET_STYLE_NoName_00_ 8" xfId="38"/>
    <cellStyle name="_ET_STYLE_NoName_00_ 9" xfId="39"/>
    <cellStyle name="0,0_x000d_&#10;NA_x000d_&#10;" xfId="40"/>
    <cellStyle name="0,0_x000d_&#10;NA_x000d_&#10; 10" xfId="41"/>
    <cellStyle name="0,0_x000d_&#10;NA_x000d_&#10; 11" xfId="42"/>
    <cellStyle name="0,0_x000d_&#10;NA_x000d_&#10; 12" xfId="43"/>
    <cellStyle name="0,0_x000d_&#10;NA_x000d_&#10; 12 10" xfId="44"/>
    <cellStyle name="0,0_x000d_&#10;NA_x000d_&#10; 12 11" xfId="45"/>
    <cellStyle name="0,0_x000d_&#10;NA_x000d_&#10; 12 12" xfId="46"/>
    <cellStyle name="0,0_x000d_&#10;NA_x000d_&#10; 12 13" xfId="47"/>
    <cellStyle name="0,0_x000d_&#10;NA_x000d_&#10; 12 14" xfId="48"/>
    <cellStyle name="0,0_x000d_&#10;NA_x000d_&#10; 12 15" xfId="49"/>
    <cellStyle name="0,0_x000d_&#10;NA_x000d_&#10; 12 16" xfId="50"/>
    <cellStyle name="0,0_x000d_&#10;NA_x000d_&#10; 12 17" xfId="51"/>
    <cellStyle name="0,0_x000d_&#10;NA_x000d_&#10; 12 2" xfId="52"/>
    <cellStyle name="0,0_x000d_&#10;NA_x000d_&#10; 12 3" xfId="53"/>
    <cellStyle name="0,0_x000d_&#10;NA_x000d_&#10; 12 4" xfId="54"/>
    <cellStyle name="0,0_x000d_&#10;NA_x000d_&#10; 12 5" xfId="55"/>
    <cellStyle name="0,0_x000d_&#10;NA_x000d_&#10; 12 6" xfId="56"/>
    <cellStyle name="0,0_x000d_&#10;NA_x000d_&#10; 12 7" xfId="57"/>
    <cellStyle name="0,0_x000d_&#10;NA_x000d_&#10; 12 8" xfId="58"/>
    <cellStyle name="0,0_x000d_&#10;NA_x000d_&#10; 12 9" xfId="59"/>
    <cellStyle name="0,0_x000d_&#10;NA_x000d_&#10; 13" xfId="60"/>
    <cellStyle name="0,0_x000d_&#10;NA_x000d_&#10; 14" xfId="61"/>
    <cellStyle name="0,0_x000d_&#10;NA_x000d_&#10; 2" xfId="62"/>
    <cellStyle name="0,0_x000d_&#10;NA_x000d_&#10; 3" xfId="63"/>
    <cellStyle name="0,0_x000d_&#10;NA_x000d_&#10; 4" xfId="64"/>
    <cellStyle name="0,0_x000d_&#10;NA_x000d_&#10; 5" xfId="65"/>
    <cellStyle name="0,0_x000d_&#10;NA_x000d_&#10; 6" xfId="66"/>
    <cellStyle name="0,0_x000d_&#10;NA_x000d_&#10; 7" xfId="67"/>
    <cellStyle name="0,0_x000d_&#10;NA_x000d_&#10; 8" xfId="68"/>
    <cellStyle name="0,0_x000d_&#10;NA_x000d_&#10; 9" xfId="69"/>
    <cellStyle name="20% - 强调文字颜色 1 10" xfId="70"/>
    <cellStyle name="20% - 强调文字颜色 1 11" xfId="71"/>
    <cellStyle name="20% - 强调文字颜色 1 12" xfId="72"/>
    <cellStyle name="20% - 强调文字颜色 1 13" xfId="73"/>
    <cellStyle name="20% - 强调文字颜色 1 14" xfId="74"/>
    <cellStyle name="20% - 强调文字颜色 1 2" xfId="75"/>
    <cellStyle name="20% - 强调文字颜色 1 3" xfId="76"/>
    <cellStyle name="20% - 强调文字颜色 1 4" xfId="77"/>
    <cellStyle name="20% - 强调文字颜色 1 5" xfId="78"/>
    <cellStyle name="20% - 强调文字颜色 1 6" xfId="79"/>
    <cellStyle name="20% - 强调文字颜色 1 7" xfId="80"/>
    <cellStyle name="20% - 强调文字颜色 1 8" xfId="81"/>
    <cellStyle name="20% - 强调文字颜色 1 9" xfId="82"/>
    <cellStyle name="20% - 强调文字颜色 2 10" xfId="83"/>
    <cellStyle name="20% - 强调文字颜色 2 11" xfId="84"/>
    <cellStyle name="20% - 强调文字颜色 2 12" xfId="85"/>
    <cellStyle name="20% - 强调文字颜色 2 13" xfId="86"/>
    <cellStyle name="20% - 强调文字颜色 2 14" xfId="87"/>
    <cellStyle name="20% - 强调文字颜色 2 2" xfId="88"/>
    <cellStyle name="20% - 强调文字颜色 2 3" xfId="89"/>
    <cellStyle name="20% - 强调文字颜色 2 4" xfId="90"/>
    <cellStyle name="20% - 强调文字颜色 2 5" xfId="91"/>
    <cellStyle name="20% - 强调文字颜色 2 6" xfId="92"/>
    <cellStyle name="20% - 强调文字颜色 2 7" xfId="93"/>
    <cellStyle name="20% - 强调文字颜色 2 8" xfId="94"/>
    <cellStyle name="20% - 强调文字颜色 2 9" xfId="95"/>
    <cellStyle name="20% - 强调文字颜色 3 10" xfId="96"/>
    <cellStyle name="20% - 强调文字颜色 3 11" xfId="97"/>
    <cellStyle name="20% - 强调文字颜色 3 12" xfId="98"/>
    <cellStyle name="20% - 强调文字颜色 3 13" xfId="99"/>
    <cellStyle name="20% - 强调文字颜色 3 14" xfId="100"/>
    <cellStyle name="20% - 强调文字颜色 3 2" xfId="101"/>
    <cellStyle name="20% - 强调文字颜色 3 3" xfId="102"/>
    <cellStyle name="20% - 强调文字颜色 3 4" xfId="103"/>
    <cellStyle name="20% - 强调文字颜色 3 5" xfId="104"/>
    <cellStyle name="20% - 强调文字颜色 3 6" xfId="105"/>
    <cellStyle name="20% - 强调文字颜色 3 7" xfId="106"/>
    <cellStyle name="20% - 强调文字颜色 3 8" xfId="107"/>
    <cellStyle name="20% - 强调文字颜色 3 9" xfId="108"/>
    <cellStyle name="20% - 强调文字颜色 4 10" xfId="109"/>
    <cellStyle name="20% - 强调文字颜色 4 11" xfId="110"/>
    <cellStyle name="20% - 强调文字颜色 4 12" xfId="111"/>
    <cellStyle name="20% - 强调文字颜色 4 13" xfId="112"/>
    <cellStyle name="20% - 强调文字颜色 4 14" xfId="113"/>
    <cellStyle name="20% - 强调文字颜色 4 2" xfId="114"/>
    <cellStyle name="20% - 强调文字颜色 4 3" xfId="115"/>
    <cellStyle name="20% - 强调文字颜色 4 4" xfId="116"/>
    <cellStyle name="20% - 强调文字颜色 4 5" xfId="117"/>
    <cellStyle name="20% - 强调文字颜色 4 6" xfId="118"/>
    <cellStyle name="20% - 强调文字颜色 4 7" xfId="119"/>
    <cellStyle name="20% - 强调文字颜色 4 8" xfId="120"/>
    <cellStyle name="20% - 强调文字颜色 4 9" xfId="121"/>
    <cellStyle name="20% - 强调文字颜色 5 10" xfId="122"/>
    <cellStyle name="20% - 强调文字颜色 5 11" xfId="123"/>
    <cellStyle name="20% - 强调文字颜色 5 12" xfId="124"/>
    <cellStyle name="20% - 强调文字颜色 5 13" xfId="125"/>
    <cellStyle name="20% - 强调文字颜色 5 14" xfId="126"/>
    <cellStyle name="20% - 强调文字颜色 5 2" xfId="127"/>
    <cellStyle name="20% - 强调文字颜色 5 3" xfId="128"/>
    <cellStyle name="20% - 强调文字颜色 5 4" xfId="129"/>
    <cellStyle name="20% - 强调文字颜色 5 5" xfId="130"/>
    <cellStyle name="20% - 强调文字颜色 5 6" xfId="131"/>
    <cellStyle name="20% - 强调文字颜色 5 7" xfId="132"/>
    <cellStyle name="20% - 强调文字颜色 5 8" xfId="133"/>
    <cellStyle name="20% - 强调文字颜色 5 9" xfId="134"/>
    <cellStyle name="20% - 强调文字颜色 6 10" xfId="135"/>
    <cellStyle name="20% - 强调文字颜色 6 11" xfId="136"/>
    <cellStyle name="20% - 强调文字颜色 6 12" xfId="137"/>
    <cellStyle name="20% - 强调文字颜色 6 13" xfId="138"/>
    <cellStyle name="20% - 强调文字颜色 6 14" xfId="139"/>
    <cellStyle name="20% - 强调文字颜色 6 2" xfId="140"/>
    <cellStyle name="20% - 强调文字颜色 6 3" xfId="141"/>
    <cellStyle name="20% - 强调文字颜色 6 4" xfId="142"/>
    <cellStyle name="20% - 强调文字颜色 6 5" xfId="143"/>
    <cellStyle name="20% - 强调文字颜色 6 6" xfId="144"/>
    <cellStyle name="20% - 强调文字颜色 6 7" xfId="145"/>
    <cellStyle name="20% - 强调文字颜色 6 8" xfId="146"/>
    <cellStyle name="20% - 强调文字颜色 6 9" xfId="147"/>
    <cellStyle name="40% - 强调文字颜色 1 10" xfId="148"/>
    <cellStyle name="40% - 强调文字颜色 1 11" xfId="149"/>
    <cellStyle name="40% - 强调文字颜色 1 12" xfId="150"/>
    <cellStyle name="40% - 强调文字颜色 1 13" xfId="151"/>
    <cellStyle name="40% - 强调文字颜色 1 14" xfId="152"/>
    <cellStyle name="40% - 强调文字颜色 1 2" xfId="153"/>
    <cellStyle name="40% - 强调文字颜色 1 3" xfId="154"/>
    <cellStyle name="40% - 强调文字颜色 1 4" xfId="155"/>
    <cellStyle name="40% - 强调文字颜色 1 5" xfId="156"/>
    <cellStyle name="40% - 强调文字颜色 1 6" xfId="157"/>
    <cellStyle name="40% - 强调文字颜色 1 7" xfId="158"/>
    <cellStyle name="40% - 强调文字颜色 1 8" xfId="159"/>
    <cellStyle name="40% - 强调文字颜色 1 9" xfId="160"/>
    <cellStyle name="40% - 强调文字颜色 2 10" xfId="161"/>
    <cellStyle name="40% - 强调文字颜色 2 11" xfId="162"/>
    <cellStyle name="40% - 强调文字颜色 2 12" xfId="163"/>
    <cellStyle name="40% - 强调文字颜色 2 13" xfId="164"/>
    <cellStyle name="40% - 强调文字颜色 2 14" xfId="165"/>
    <cellStyle name="40% - 强调文字颜色 2 2" xfId="166"/>
    <cellStyle name="40% - 强调文字颜色 2 3" xfId="167"/>
    <cellStyle name="40% - 强调文字颜色 2 4" xfId="168"/>
    <cellStyle name="40% - 强调文字颜色 2 5" xfId="169"/>
    <cellStyle name="40% - 强调文字颜色 2 6" xfId="170"/>
    <cellStyle name="40% - 强调文字颜色 2 7" xfId="171"/>
    <cellStyle name="40% - 强调文字颜色 2 8" xfId="172"/>
    <cellStyle name="40% - 强调文字颜色 2 9" xfId="173"/>
    <cellStyle name="40% - 强调文字颜色 3 10" xfId="174"/>
    <cellStyle name="40% - 强调文字颜色 3 11" xfId="175"/>
    <cellStyle name="40% - 强调文字颜色 3 12" xfId="176"/>
    <cellStyle name="40% - 强调文字颜色 3 13" xfId="177"/>
    <cellStyle name="40% - 强调文字颜色 3 14" xfId="178"/>
    <cellStyle name="40% - 强调文字颜色 3 2" xfId="179"/>
    <cellStyle name="40% - 强调文字颜色 3 3" xfId="180"/>
    <cellStyle name="40% - 强调文字颜色 3 4" xfId="181"/>
    <cellStyle name="40% - 强调文字颜色 3 5" xfId="182"/>
    <cellStyle name="40% - 强调文字颜色 3 6" xfId="183"/>
    <cellStyle name="40% - 强调文字颜色 3 7" xfId="184"/>
    <cellStyle name="40% - 强调文字颜色 3 8" xfId="185"/>
    <cellStyle name="40% - 强调文字颜色 3 9" xfId="186"/>
    <cellStyle name="40% - 强调文字颜色 4 10" xfId="187"/>
    <cellStyle name="40% - 强调文字颜色 4 11" xfId="188"/>
    <cellStyle name="40% - 强调文字颜色 4 12" xfId="189"/>
    <cellStyle name="40% - 强调文字颜色 4 13" xfId="190"/>
    <cellStyle name="40% - 强调文字颜色 4 14" xfId="191"/>
    <cellStyle name="40% - 强调文字颜色 4 2" xfId="192"/>
    <cellStyle name="40% - 强调文字颜色 4 3" xfId="193"/>
    <cellStyle name="40% - 强调文字颜色 4 4" xfId="194"/>
    <cellStyle name="40% - 强调文字颜色 4 5" xfId="195"/>
    <cellStyle name="40% - 强调文字颜色 4 6" xfId="196"/>
    <cellStyle name="40% - 强调文字颜色 4 7" xfId="197"/>
    <cellStyle name="40% - 强调文字颜色 4 8" xfId="198"/>
    <cellStyle name="40% - 强调文字颜色 4 9" xfId="199"/>
    <cellStyle name="40% - 强调文字颜色 5 10" xfId="200"/>
    <cellStyle name="40% - 强调文字颜色 5 11" xfId="201"/>
    <cellStyle name="40% - 强调文字颜色 5 12" xfId="202"/>
    <cellStyle name="40% - 强调文字颜色 5 13" xfId="203"/>
    <cellStyle name="40% - 强调文字颜色 5 14" xfId="204"/>
    <cellStyle name="40% - 强调文字颜色 5 2" xfId="205"/>
    <cellStyle name="40% - 强调文字颜色 5 3" xfId="206"/>
    <cellStyle name="40% - 强调文字颜色 5 4" xfId="207"/>
    <cellStyle name="40% - 强调文字颜色 5 5" xfId="208"/>
    <cellStyle name="40% - 强调文字颜色 5 6" xfId="209"/>
    <cellStyle name="40% - 强调文字颜色 5 7" xfId="210"/>
    <cellStyle name="40% - 强调文字颜色 5 8" xfId="211"/>
    <cellStyle name="40% - 强调文字颜色 5 9" xfId="212"/>
    <cellStyle name="40% - 强调文字颜色 6 10" xfId="213"/>
    <cellStyle name="40% - 强调文字颜色 6 11" xfId="214"/>
    <cellStyle name="40% - 强调文字颜色 6 12" xfId="215"/>
    <cellStyle name="40% - 强调文字颜色 6 13" xfId="216"/>
    <cellStyle name="40% - 强调文字颜色 6 14" xfId="217"/>
    <cellStyle name="40% - 强调文字颜色 6 2" xfId="218"/>
    <cellStyle name="40% - 强调文字颜色 6 3" xfId="219"/>
    <cellStyle name="40% - 强调文字颜色 6 4" xfId="220"/>
    <cellStyle name="40% - 强调文字颜色 6 5" xfId="221"/>
    <cellStyle name="40% - 强调文字颜色 6 6" xfId="222"/>
    <cellStyle name="40% - 强调文字颜色 6 7" xfId="223"/>
    <cellStyle name="40% - 强调文字颜色 6 8" xfId="224"/>
    <cellStyle name="40% - 强调文字颜色 6 9" xfId="225"/>
    <cellStyle name="60% - 强调文字颜色 1 10" xfId="226"/>
    <cellStyle name="60% - 强调文字颜色 1 11" xfId="227"/>
    <cellStyle name="60% - 强调文字颜色 1 12" xfId="228"/>
    <cellStyle name="60% - 强调文字颜色 1 13" xfId="229"/>
    <cellStyle name="60% - 强调文字颜色 1 14" xfId="230"/>
    <cellStyle name="60% - 强调文字颜色 1 2" xfId="231"/>
    <cellStyle name="60% - 强调文字颜色 1 3" xfId="232"/>
    <cellStyle name="60% - 强调文字颜色 1 4" xfId="233"/>
    <cellStyle name="60% - 强调文字颜色 1 5" xfId="234"/>
    <cellStyle name="60% - 强调文字颜色 1 6" xfId="235"/>
    <cellStyle name="60% - 强调文字颜色 1 7" xfId="236"/>
    <cellStyle name="60% - 强调文字颜色 1 8" xfId="237"/>
    <cellStyle name="60% - 强调文字颜色 1 9" xfId="238"/>
    <cellStyle name="60% - 强调文字颜色 2 10" xfId="239"/>
    <cellStyle name="60% - 强调文字颜色 2 11" xfId="240"/>
    <cellStyle name="60% - 强调文字颜色 2 12" xfId="241"/>
    <cellStyle name="60% - 强调文字颜色 2 13" xfId="242"/>
    <cellStyle name="60% - 强调文字颜色 2 14" xfId="243"/>
    <cellStyle name="60% - 强调文字颜色 2 2" xfId="244"/>
    <cellStyle name="60% - 强调文字颜色 2 3" xfId="245"/>
    <cellStyle name="60% - 强调文字颜色 2 4" xfId="246"/>
    <cellStyle name="60% - 强调文字颜色 2 5" xfId="247"/>
    <cellStyle name="60% - 强调文字颜色 2 6" xfId="248"/>
    <cellStyle name="60% - 强调文字颜色 2 7" xfId="249"/>
    <cellStyle name="60% - 强调文字颜色 2 8" xfId="250"/>
    <cellStyle name="60% - 强调文字颜色 2 9" xfId="251"/>
    <cellStyle name="60% - 强调文字颜色 3 10" xfId="252"/>
    <cellStyle name="60% - 强调文字颜色 3 11" xfId="253"/>
    <cellStyle name="60% - 强调文字颜色 3 12" xfId="254"/>
    <cellStyle name="60% - 强调文字颜色 3 13" xfId="255"/>
    <cellStyle name="60% - 强调文字颜色 3 14" xfId="256"/>
    <cellStyle name="60% - 强调文字颜色 3 2" xfId="257"/>
    <cellStyle name="60% - 强调文字颜色 3 3" xfId="258"/>
    <cellStyle name="60% - 强调文字颜色 3 4" xfId="259"/>
    <cellStyle name="60% - 强调文字颜色 3 5" xfId="260"/>
    <cellStyle name="60% - 强调文字颜色 3 6" xfId="261"/>
    <cellStyle name="60% - 强调文字颜色 3 7" xfId="262"/>
    <cellStyle name="60% - 强调文字颜色 3 8" xfId="263"/>
    <cellStyle name="60% - 强调文字颜色 3 9" xfId="264"/>
    <cellStyle name="60% - 强调文字颜色 4 10" xfId="265"/>
    <cellStyle name="60% - 强调文字颜色 4 11" xfId="266"/>
    <cellStyle name="60% - 强调文字颜色 4 12" xfId="267"/>
    <cellStyle name="60% - 强调文字颜色 4 13" xfId="268"/>
    <cellStyle name="60% - 强调文字颜色 4 14" xfId="269"/>
    <cellStyle name="60% - 强调文字颜色 4 2" xfId="270"/>
    <cellStyle name="60% - 强调文字颜色 4 3" xfId="271"/>
    <cellStyle name="60% - 强调文字颜色 4 4" xfId="272"/>
    <cellStyle name="60% - 强调文字颜色 4 5" xfId="273"/>
    <cellStyle name="60% - 强调文字颜色 4 6" xfId="274"/>
    <cellStyle name="60% - 强调文字颜色 4 7" xfId="275"/>
    <cellStyle name="60% - 强调文字颜色 4 8" xfId="276"/>
    <cellStyle name="60% - 强调文字颜色 4 9" xfId="277"/>
    <cellStyle name="60% - 强调文字颜色 5 10" xfId="278"/>
    <cellStyle name="60% - 强调文字颜色 5 11" xfId="279"/>
    <cellStyle name="60% - 强调文字颜色 5 12" xfId="280"/>
    <cellStyle name="60% - 强调文字颜色 5 13" xfId="281"/>
    <cellStyle name="60% - 强调文字颜色 5 14" xfId="282"/>
    <cellStyle name="60% - 强调文字颜色 5 2" xfId="283"/>
    <cellStyle name="60% - 强调文字颜色 5 3" xfId="284"/>
    <cellStyle name="60% - 强调文字颜色 5 4" xfId="285"/>
    <cellStyle name="60% - 强调文字颜色 5 5" xfId="286"/>
    <cellStyle name="60% - 强调文字颜色 5 6" xfId="287"/>
    <cellStyle name="60% - 强调文字颜色 5 7" xfId="288"/>
    <cellStyle name="60% - 强调文字颜色 5 8" xfId="289"/>
    <cellStyle name="60% - 强调文字颜色 5 9" xfId="290"/>
    <cellStyle name="60% - 强调文字颜色 6 10" xfId="291"/>
    <cellStyle name="60% - 强调文字颜色 6 11" xfId="292"/>
    <cellStyle name="60% - 强调文字颜色 6 12" xfId="293"/>
    <cellStyle name="60% - 强调文字颜色 6 13" xfId="294"/>
    <cellStyle name="60% - 强调文字颜色 6 14" xfId="295"/>
    <cellStyle name="60% - 强调文字颜色 6 2" xfId="296"/>
    <cellStyle name="60% - 强调文字颜色 6 3" xfId="297"/>
    <cellStyle name="60% - 强调文字颜色 6 4" xfId="298"/>
    <cellStyle name="60% - 强调文字颜色 6 5" xfId="299"/>
    <cellStyle name="60% - 强调文字颜色 6 6" xfId="300"/>
    <cellStyle name="60% - 强调文字颜色 6 7" xfId="301"/>
    <cellStyle name="60% - 强调文字颜色 6 8" xfId="302"/>
    <cellStyle name="60% - 强调文字颜色 6 9" xfId="303"/>
    <cellStyle name="e鯪9Y_x000b_" xfId="304"/>
    <cellStyle name="e鯪9Y_x000b_ 10" xfId="305"/>
    <cellStyle name="e鯪9Y_x000b_ 11" xfId="306"/>
    <cellStyle name="e鯪9Y_x000b_ 12" xfId="307"/>
    <cellStyle name="e鯪9Y_x000b_ 12 10" xfId="308"/>
    <cellStyle name="e鯪9Y_x000b_ 12 11" xfId="309"/>
    <cellStyle name="e鯪9Y_x000b_ 12 12" xfId="310"/>
    <cellStyle name="e鯪9Y_x000b_ 12 13" xfId="311"/>
    <cellStyle name="e鯪9Y_x000b_ 12 14" xfId="312"/>
    <cellStyle name="e鯪9Y_x000b_ 12 15" xfId="313"/>
    <cellStyle name="e鯪9Y_x000b_ 12 16" xfId="314"/>
    <cellStyle name="e鯪9Y_x000b_ 12 17" xfId="315"/>
    <cellStyle name="e鯪9Y_x000b_ 12 2" xfId="316"/>
    <cellStyle name="e鯪9Y_x000b_ 12 3" xfId="317"/>
    <cellStyle name="e鯪9Y_x000b_ 12 4" xfId="318"/>
    <cellStyle name="e鯪9Y_x000b_ 12 5" xfId="319"/>
    <cellStyle name="e鯪9Y_x000b_ 12 6" xfId="320"/>
    <cellStyle name="e鯪9Y_x000b_ 12 7" xfId="321"/>
    <cellStyle name="e鯪9Y_x000b_ 12 8" xfId="322"/>
    <cellStyle name="e鯪9Y_x000b_ 12 9" xfId="323"/>
    <cellStyle name="e鯪9Y_x000b_ 13" xfId="324"/>
    <cellStyle name="e鯪9Y_x000b_ 14" xfId="325"/>
    <cellStyle name="e鯪9Y_x000b_ 2" xfId="326"/>
    <cellStyle name="e鯪9Y_x000b_ 3" xfId="327"/>
    <cellStyle name="e鯪9Y_x000b_ 4" xfId="328"/>
    <cellStyle name="e鯪9Y_x000b_ 5" xfId="329"/>
    <cellStyle name="e鯪9Y_x000b_ 6" xfId="330"/>
    <cellStyle name="e鯪9Y_x000b_ 7" xfId="331"/>
    <cellStyle name="e鯪9Y_x000b_ 8" xfId="332"/>
    <cellStyle name="e鯪9Y_x000b_ 9" xfId="333"/>
    <cellStyle name="Grey" xfId="334"/>
    <cellStyle name="Grey 10" xfId="335"/>
    <cellStyle name="Grey 11" xfId="336"/>
    <cellStyle name="Grey 12" xfId="337"/>
    <cellStyle name="Grey 12 10" xfId="338"/>
    <cellStyle name="Grey 12 11" xfId="339"/>
    <cellStyle name="Grey 12 12" xfId="340"/>
    <cellStyle name="Grey 12 13" xfId="341"/>
    <cellStyle name="Grey 12 14" xfId="342"/>
    <cellStyle name="Grey 12 15" xfId="343"/>
    <cellStyle name="Grey 12 16" xfId="344"/>
    <cellStyle name="Grey 12 17" xfId="345"/>
    <cellStyle name="Grey 12 2" xfId="346"/>
    <cellStyle name="Grey 12 3" xfId="347"/>
    <cellStyle name="Grey 12 4" xfId="348"/>
    <cellStyle name="Grey 12 5" xfId="349"/>
    <cellStyle name="Grey 12 6" xfId="350"/>
    <cellStyle name="Grey 12 7" xfId="351"/>
    <cellStyle name="Grey 12 8" xfId="352"/>
    <cellStyle name="Grey 12 9" xfId="353"/>
    <cellStyle name="Grey 13" xfId="354"/>
    <cellStyle name="Grey 14" xfId="355"/>
    <cellStyle name="Grey 2" xfId="356"/>
    <cellStyle name="Grey 3" xfId="357"/>
    <cellStyle name="Grey 4" xfId="358"/>
    <cellStyle name="Grey 5" xfId="359"/>
    <cellStyle name="Grey 6" xfId="360"/>
    <cellStyle name="Grey 7" xfId="361"/>
    <cellStyle name="Grey 8" xfId="362"/>
    <cellStyle name="Grey 9" xfId="363"/>
    <cellStyle name="Input [yellow]" xfId="364"/>
    <cellStyle name="Input [yellow] 10" xfId="365"/>
    <cellStyle name="Input [yellow] 10 10" xfId="366"/>
    <cellStyle name="Input [yellow] 10 11" xfId="367"/>
    <cellStyle name="Input [yellow] 10 12" xfId="368"/>
    <cellStyle name="Input [yellow] 10 13" xfId="369"/>
    <cellStyle name="Input [yellow] 10 14" xfId="370"/>
    <cellStyle name="Input [yellow] 10 15" xfId="371"/>
    <cellStyle name="Input [yellow] 10 16" xfId="372"/>
    <cellStyle name="Input [yellow] 10 17" xfId="373"/>
    <cellStyle name="Input [yellow] 10 18" xfId="374"/>
    <cellStyle name="Input [yellow] 10 2" xfId="375"/>
    <cellStyle name="Input [yellow] 10 3" xfId="376"/>
    <cellStyle name="Input [yellow] 10 4" xfId="377"/>
    <cellStyle name="Input [yellow] 10 5" xfId="378"/>
    <cellStyle name="Input [yellow] 10 6" xfId="379"/>
    <cellStyle name="Input [yellow] 10 7" xfId="380"/>
    <cellStyle name="Input [yellow] 10 8" xfId="381"/>
    <cellStyle name="Input [yellow] 10 9" xfId="382"/>
    <cellStyle name="Input [yellow] 11" xfId="383"/>
    <cellStyle name="Input [yellow] 11 10" xfId="384"/>
    <cellStyle name="Input [yellow] 11 11" xfId="385"/>
    <cellStyle name="Input [yellow] 11 12" xfId="386"/>
    <cellStyle name="Input [yellow] 11 13" xfId="387"/>
    <cellStyle name="Input [yellow] 11 14" xfId="388"/>
    <cellStyle name="Input [yellow] 11 15" xfId="389"/>
    <cellStyle name="Input [yellow] 11 16" xfId="390"/>
    <cellStyle name="Input [yellow] 11 17" xfId="391"/>
    <cellStyle name="Input [yellow] 11 18" xfId="392"/>
    <cellStyle name="Input [yellow] 11 2" xfId="393"/>
    <cellStyle name="Input [yellow] 11 3" xfId="394"/>
    <cellStyle name="Input [yellow] 11 4" xfId="395"/>
    <cellStyle name="Input [yellow] 11 5" xfId="396"/>
    <cellStyle name="Input [yellow] 11 6" xfId="397"/>
    <cellStyle name="Input [yellow] 11 7" xfId="398"/>
    <cellStyle name="Input [yellow] 11 8" xfId="399"/>
    <cellStyle name="Input [yellow] 11 9" xfId="400"/>
    <cellStyle name="Input [yellow] 12" xfId="401"/>
    <cellStyle name="Input [yellow] 12 10" xfId="402"/>
    <cellStyle name="Input [yellow] 12 11" xfId="403"/>
    <cellStyle name="Input [yellow] 12 12" xfId="404"/>
    <cellStyle name="Input [yellow] 12 13" xfId="405"/>
    <cellStyle name="Input [yellow] 12 14" xfId="406"/>
    <cellStyle name="Input [yellow] 12 15" xfId="407"/>
    <cellStyle name="Input [yellow] 12 16" xfId="408"/>
    <cellStyle name="Input [yellow] 12 2" xfId="409"/>
    <cellStyle name="Input [yellow] 12 3" xfId="410"/>
    <cellStyle name="Input [yellow] 12 4" xfId="411"/>
    <cellStyle name="Input [yellow] 12 5" xfId="412"/>
    <cellStyle name="Input [yellow] 12 6" xfId="413"/>
    <cellStyle name="Input [yellow] 12 7" xfId="414"/>
    <cellStyle name="Input [yellow] 12 8" xfId="415"/>
    <cellStyle name="Input [yellow] 12 9" xfId="416"/>
    <cellStyle name="Input [yellow] 13" xfId="417"/>
    <cellStyle name="Input [yellow] 14" xfId="418"/>
    <cellStyle name="Input [yellow] 15" xfId="419"/>
    <cellStyle name="Input [yellow] 16" xfId="420"/>
    <cellStyle name="Input [yellow] 17" xfId="421"/>
    <cellStyle name="Input [yellow] 18" xfId="422"/>
    <cellStyle name="Input [yellow] 19" xfId="423"/>
    <cellStyle name="Input [yellow] 2" xfId="424"/>
    <cellStyle name="Input [yellow] 2 10" xfId="425"/>
    <cellStyle name="Input [yellow] 2 11" xfId="426"/>
    <cellStyle name="Input [yellow] 2 12" xfId="427"/>
    <cellStyle name="Input [yellow] 2 13" xfId="428"/>
    <cellStyle name="Input [yellow] 2 14" xfId="429"/>
    <cellStyle name="Input [yellow] 2 15" xfId="430"/>
    <cellStyle name="Input [yellow] 2 16" xfId="431"/>
    <cellStyle name="Input [yellow] 2 17" xfId="432"/>
    <cellStyle name="Input [yellow] 2 18" xfId="433"/>
    <cellStyle name="Input [yellow] 2 19" xfId="434"/>
    <cellStyle name="Input [yellow] 2 2" xfId="435"/>
    <cellStyle name="Input [yellow] 2 2 2" xfId="436"/>
    <cellStyle name="Input [yellow] 2 20" xfId="437"/>
    <cellStyle name="Input [yellow] 2 21" xfId="438"/>
    <cellStyle name="Input [yellow] 2 22" xfId="439"/>
    <cellStyle name="Input [yellow] 2 23" xfId="440"/>
    <cellStyle name="Input [yellow] 2 24" xfId="441"/>
    <cellStyle name="Input [yellow] 2 25" xfId="442"/>
    <cellStyle name="Input [yellow] 2 26" xfId="443"/>
    <cellStyle name="Input [yellow] 2 27" xfId="444"/>
    <cellStyle name="Input [yellow] 2 3" xfId="445"/>
    <cellStyle name="Input [yellow] 2 3 2" xfId="446"/>
    <cellStyle name="Input [yellow] 2 4" xfId="447"/>
    <cellStyle name="Input [yellow] 2 4 2" xfId="448"/>
    <cellStyle name="Input [yellow] 2 5" xfId="449"/>
    <cellStyle name="Input [yellow] 2 6" xfId="450"/>
    <cellStyle name="Input [yellow] 2 7" xfId="451"/>
    <cellStyle name="Input [yellow] 2 8" xfId="452"/>
    <cellStyle name="Input [yellow] 2 9" xfId="453"/>
    <cellStyle name="Input [yellow] 20" xfId="454"/>
    <cellStyle name="Input [yellow] 21" xfId="455"/>
    <cellStyle name="Input [yellow] 22" xfId="456"/>
    <cellStyle name="Input [yellow] 23" xfId="457"/>
    <cellStyle name="Input [yellow] 24" xfId="458"/>
    <cellStyle name="Input [yellow] 25" xfId="459"/>
    <cellStyle name="Input [yellow] 26" xfId="460"/>
    <cellStyle name="Input [yellow] 27" xfId="461"/>
    <cellStyle name="Input [yellow] 28" xfId="462"/>
    <cellStyle name="Input [yellow] 29" xfId="463"/>
    <cellStyle name="Input [yellow] 3" xfId="464"/>
    <cellStyle name="Input [yellow] 3 10" xfId="465"/>
    <cellStyle name="Input [yellow] 3 11" xfId="466"/>
    <cellStyle name="Input [yellow] 3 12" xfId="467"/>
    <cellStyle name="Input [yellow] 3 13" xfId="468"/>
    <cellStyle name="Input [yellow] 3 14" xfId="469"/>
    <cellStyle name="Input [yellow] 3 15" xfId="470"/>
    <cellStyle name="Input [yellow] 3 16" xfId="471"/>
    <cellStyle name="Input [yellow] 3 17" xfId="472"/>
    <cellStyle name="Input [yellow] 3 18" xfId="473"/>
    <cellStyle name="Input [yellow] 3 19" xfId="474"/>
    <cellStyle name="Input [yellow] 3 2" xfId="475"/>
    <cellStyle name="Input [yellow] 3 2 2" xfId="476"/>
    <cellStyle name="Input [yellow] 3 20" xfId="477"/>
    <cellStyle name="Input [yellow] 3 21" xfId="478"/>
    <cellStyle name="Input [yellow] 3 22" xfId="479"/>
    <cellStyle name="Input [yellow] 3 23" xfId="480"/>
    <cellStyle name="Input [yellow] 3 24" xfId="481"/>
    <cellStyle name="Input [yellow] 3 25" xfId="482"/>
    <cellStyle name="Input [yellow] 3 26" xfId="483"/>
    <cellStyle name="Input [yellow] 3 27" xfId="484"/>
    <cellStyle name="Input [yellow] 3 3" xfId="485"/>
    <cellStyle name="Input [yellow] 3 3 2" xfId="486"/>
    <cellStyle name="Input [yellow] 3 4" xfId="487"/>
    <cellStyle name="Input [yellow] 3 4 2" xfId="488"/>
    <cellStyle name="Input [yellow] 3 5" xfId="489"/>
    <cellStyle name="Input [yellow] 3 6" xfId="490"/>
    <cellStyle name="Input [yellow] 3 7" xfId="491"/>
    <cellStyle name="Input [yellow] 3 8" xfId="492"/>
    <cellStyle name="Input [yellow] 3 9" xfId="493"/>
    <cellStyle name="Input [yellow] 30" xfId="494"/>
    <cellStyle name="Input [yellow] 31" xfId="495"/>
    <cellStyle name="Input [yellow] 32" xfId="496"/>
    <cellStyle name="Input [yellow] 33" xfId="497"/>
    <cellStyle name="Input [yellow] 34" xfId="498"/>
    <cellStyle name="Input [yellow] 35" xfId="499"/>
    <cellStyle name="Input [yellow] 36" xfId="500"/>
    <cellStyle name="Input [yellow] 4" xfId="501"/>
    <cellStyle name="Input [yellow] 4 10" xfId="502"/>
    <cellStyle name="Input [yellow] 4 11" xfId="503"/>
    <cellStyle name="Input [yellow] 4 12" xfId="504"/>
    <cellStyle name="Input [yellow] 4 13" xfId="505"/>
    <cellStyle name="Input [yellow] 4 14" xfId="506"/>
    <cellStyle name="Input [yellow] 4 15" xfId="507"/>
    <cellStyle name="Input [yellow] 4 16" xfId="508"/>
    <cellStyle name="Input [yellow] 4 17" xfId="509"/>
    <cellStyle name="Input [yellow] 4 18" xfId="510"/>
    <cellStyle name="Input [yellow] 4 19" xfId="511"/>
    <cellStyle name="Input [yellow] 4 2" xfId="512"/>
    <cellStyle name="Input [yellow] 4 20" xfId="513"/>
    <cellStyle name="Input [yellow] 4 21" xfId="514"/>
    <cellStyle name="Input [yellow] 4 22" xfId="515"/>
    <cellStyle name="Input [yellow] 4 23" xfId="516"/>
    <cellStyle name="Input [yellow] 4 24" xfId="517"/>
    <cellStyle name="Input [yellow] 4 3" xfId="518"/>
    <cellStyle name="Input [yellow] 4 4" xfId="519"/>
    <cellStyle name="Input [yellow] 4 5" xfId="520"/>
    <cellStyle name="Input [yellow] 4 6" xfId="521"/>
    <cellStyle name="Input [yellow] 4 7" xfId="522"/>
    <cellStyle name="Input [yellow] 4 8" xfId="523"/>
    <cellStyle name="Input [yellow] 4 9" xfId="524"/>
    <cellStyle name="Input [yellow] 5" xfId="525"/>
    <cellStyle name="Input [yellow] 5 10" xfId="526"/>
    <cellStyle name="Input [yellow] 5 11" xfId="527"/>
    <cellStyle name="Input [yellow] 5 12" xfId="528"/>
    <cellStyle name="Input [yellow] 5 13" xfId="529"/>
    <cellStyle name="Input [yellow] 5 14" xfId="530"/>
    <cellStyle name="Input [yellow] 5 15" xfId="531"/>
    <cellStyle name="Input [yellow] 5 16" xfId="532"/>
    <cellStyle name="Input [yellow] 5 17" xfId="533"/>
    <cellStyle name="Input [yellow] 5 18" xfId="534"/>
    <cellStyle name="Input [yellow] 5 19" xfId="535"/>
    <cellStyle name="Input [yellow] 5 2" xfId="536"/>
    <cellStyle name="Input [yellow] 5 20" xfId="537"/>
    <cellStyle name="Input [yellow] 5 21" xfId="538"/>
    <cellStyle name="Input [yellow] 5 22" xfId="539"/>
    <cellStyle name="Input [yellow] 5 23" xfId="540"/>
    <cellStyle name="Input [yellow] 5 24" xfId="541"/>
    <cellStyle name="Input [yellow] 5 3" xfId="542"/>
    <cellStyle name="Input [yellow] 5 4" xfId="543"/>
    <cellStyle name="Input [yellow] 5 5" xfId="544"/>
    <cellStyle name="Input [yellow] 5 6" xfId="545"/>
    <cellStyle name="Input [yellow] 5 7" xfId="546"/>
    <cellStyle name="Input [yellow] 5 8" xfId="547"/>
    <cellStyle name="Input [yellow] 5 9" xfId="548"/>
    <cellStyle name="Input [yellow] 6" xfId="549"/>
    <cellStyle name="Input [yellow] 6 10" xfId="550"/>
    <cellStyle name="Input [yellow] 6 11" xfId="551"/>
    <cellStyle name="Input [yellow] 6 12" xfId="552"/>
    <cellStyle name="Input [yellow] 6 13" xfId="553"/>
    <cellStyle name="Input [yellow] 6 14" xfId="554"/>
    <cellStyle name="Input [yellow] 6 15" xfId="555"/>
    <cellStyle name="Input [yellow] 6 16" xfId="556"/>
    <cellStyle name="Input [yellow] 6 17" xfId="557"/>
    <cellStyle name="Input [yellow] 6 18" xfId="558"/>
    <cellStyle name="Input [yellow] 6 19" xfId="559"/>
    <cellStyle name="Input [yellow] 6 2" xfId="560"/>
    <cellStyle name="Input [yellow] 6 20" xfId="561"/>
    <cellStyle name="Input [yellow] 6 21" xfId="562"/>
    <cellStyle name="Input [yellow] 6 22" xfId="563"/>
    <cellStyle name="Input [yellow] 6 23" xfId="564"/>
    <cellStyle name="Input [yellow] 6 24" xfId="565"/>
    <cellStyle name="Input [yellow] 6 3" xfId="566"/>
    <cellStyle name="Input [yellow] 6 4" xfId="567"/>
    <cellStyle name="Input [yellow] 6 5" xfId="568"/>
    <cellStyle name="Input [yellow] 6 6" xfId="569"/>
    <cellStyle name="Input [yellow] 6 7" xfId="570"/>
    <cellStyle name="Input [yellow] 6 8" xfId="571"/>
    <cellStyle name="Input [yellow] 6 9" xfId="572"/>
    <cellStyle name="Input [yellow] 7" xfId="573"/>
    <cellStyle name="Input [yellow] 7 10" xfId="574"/>
    <cellStyle name="Input [yellow] 7 11" xfId="575"/>
    <cellStyle name="Input [yellow] 7 12" xfId="576"/>
    <cellStyle name="Input [yellow] 7 13" xfId="577"/>
    <cellStyle name="Input [yellow] 7 14" xfId="578"/>
    <cellStyle name="Input [yellow] 7 15" xfId="579"/>
    <cellStyle name="Input [yellow] 7 16" xfId="580"/>
    <cellStyle name="Input [yellow] 7 17" xfId="581"/>
    <cellStyle name="Input [yellow] 7 18" xfId="582"/>
    <cellStyle name="Input [yellow] 7 2" xfId="583"/>
    <cellStyle name="Input [yellow] 7 3" xfId="584"/>
    <cellStyle name="Input [yellow] 7 4" xfId="585"/>
    <cellStyle name="Input [yellow] 7 5" xfId="586"/>
    <cellStyle name="Input [yellow] 7 6" xfId="587"/>
    <cellStyle name="Input [yellow] 7 7" xfId="588"/>
    <cellStyle name="Input [yellow] 7 8" xfId="589"/>
    <cellStyle name="Input [yellow] 7 9" xfId="590"/>
    <cellStyle name="Input [yellow] 8" xfId="591"/>
    <cellStyle name="Input [yellow] 8 10" xfId="592"/>
    <cellStyle name="Input [yellow] 8 11" xfId="593"/>
    <cellStyle name="Input [yellow] 8 12" xfId="594"/>
    <cellStyle name="Input [yellow] 8 13" xfId="595"/>
    <cellStyle name="Input [yellow] 8 14" xfId="596"/>
    <cellStyle name="Input [yellow] 8 15" xfId="597"/>
    <cellStyle name="Input [yellow] 8 16" xfId="598"/>
    <cellStyle name="Input [yellow] 8 17" xfId="599"/>
    <cellStyle name="Input [yellow] 8 18" xfId="600"/>
    <cellStyle name="Input [yellow] 8 2" xfId="601"/>
    <cellStyle name="Input [yellow] 8 3" xfId="602"/>
    <cellStyle name="Input [yellow] 8 4" xfId="603"/>
    <cellStyle name="Input [yellow] 8 5" xfId="604"/>
    <cellStyle name="Input [yellow] 8 6" xfId="605"/>
    <cellStyle name="Input [yellow] 8 7" xfId="606"/>
    <cellStyle name="Input [yellow] 8 8" xfId="607"/>
    <cellStyle name="Input [yellow] 8 9" xfId="608"/>
    <cellStyle name="Input [yellow] 9" xfId="609"/>
    <cellStyle name="Input [yellow] 9 10" xfId="610"/>
    <cellStyle name="Input [yellow] 9 11" xfId="611"/>
    <cellStyle name="Input [yellow] 9 12" xfId="612"/>
    <cellStyle name="Input [yellow] 9 13" xfId="613"/>
    <cellStyle name="Input [yellow] 9 14" xfId="614"/>
    <cellStyle name="Input [yellow] 9 15" xfId="615"/>
    <cellStyle name="Input [yellow] 9 16" xfId="616"/>
    <cellStyle name="Input [yellow] 9 17" xfId="617"/>
    <cellStyle name="Input [yellow] 9 18" xfId="618"/>
    <cellStyle name="Input [yellow] 9 2" xfId="619"/>
    <cellStyle name="Input [yellow] 9 3" xfId="620"/>
    <cellStyle name="Input [yellow] 9 4" xfId="621"/>
    <cellStyle name="Input [yellow] 9 5" xfId="622"/>
    <cellStyle name="Input [yellow] 9 6" xfId="623"/>
    <cellStyle name="Input [yellow] 9 7" xfId="624"/>
    <cellStyle name="Input [yellow] 9 8" xfId="625"/>
    <cellStyle name="Input [yellow] 9 9" xfId="626"/>
    <cellStyle name="no dec" xfId="627"/>
    <cellStyle name="no dec 10" xfId="628"/>
    <cellStyle name="no dec 10 10" xfId="629"/>
    <cellStyle name="no dec 10 10 2" xfId="630"/>
    <cellStyle name="no dec 10 11" xfId="631"/>
    <cellStyle name="no dec 10 11 2" xfId="632"/>
    <cellStyle name="no dec 10 12" xfId="633"/>
    <cellStyle name="no dec 10 12 2" xfId="634"/>
    <cellStyle name="no dec 10 13" xfId="635"/>
    <cellStyle name="no dec 10 13 2" xfId="636"/>
    <cellStyle name="no dec 10 14" xfId="637"/>
    <cellStyle name="no dec 10 15" xfId="638"/>
    <cellStyle name="no dec 10 16" xfId="639"/>
    <cellStyle name="no dec 10 17" xfId="640"/>
    <cellStyle name="no dec 10 18" xfId="641"/>
    <cellStyle name="no dec 10 19" xfId="642"/>
    <cellStyle name="no dec 10 2" xfId="643"/>
    <cellStyle name="no dec 10 2 2" xfId="644"/>
    <cellStyle name="no dec 10 20" xfId="645"/>
    <cellStyle name="no dec 10 3" xfId="646"/>
    <cellStyle name="no dec 10 3 2" xfId="647"/>
    <cellStyle name="no dec 10 4" xfId="648"/>
    <cellStyle name="no dec 10 4 2" xfId="649"/>
    <cellStyle name="no dec 10 5" xfId="650"/>
    <cellStyle name="no dec 10 5 2" xfId="651"/>
    <cellStyle name="no dec 10 6" xfId="652"/>
    <cellStyle name="no dec 10 6 2" xfId="653"/>
    <cellStyle name="no dec 10 7" xfId="654"/>
    <cellStyle name="no dec 10 7 2" xfId="655"/>
    <cellStyle name="no dec 10 8" xfId="656"/>
    <cellStyle name="no dec 10 8 2" xfId="657"/>
    <cellStyle name="no dec 10 9" xfId="658"/>
    <cellStyle name="no dec 10 9 2" xfId="659"/>
    <cellStyle name="no dec 11" xfId="660"/>
    <cellStyle name="no dec 11 10" xfId="661"/>
    <cellStyle name="no dec 11 10 2" xfId="662"/>
    <cellStyle name="no dec 11 11" xfId="663"/>
    <cellStyle name="no dec 11 11 2" xfId="664"/>
    <cellStyle name="no dec 11 12" xfId="665"/>
    <cellStyle name="no dec 11 12 2" xfId="666"/>
    <cellStyle name="no dec 11 13" xfId="667"/>
    <cellStyle name="no dec 11 13 2" xfId="668"/>
    <cellStyle name="no dec 11 14" xfId="669"/>
    <cellStyle name="no dec 11 15" xfId="670"/>
    <cellStyle name="no dec 11 16" xfId="671"/>
    <cellStyle name="no dec 11 17" xfId="672"/>
    <cellStyle name="no dec 11 18" xfId="673"/>
    <cellStyle name="no dec 11 19" xfId="674"/>
    <cellStyle name="no dec 11 2" xfId="675"/>
    <cellStyle name="no dec 11 2 2" xfId="676"/>
    <cellStyle name="no dec 11 20" xfId="677"/>
    <cellStyle name="no dec 11 3" xfId="678"/>
    <cellStyle name="no dec 11 3 2" xfId="679"/>
    <cellStyle name="no dec 11 4" xfId="680"/>
    <cellStyle name="no dec 11 4 2" xfId="681"/>
    <cellStyle name="no dec 11 5" xfId="682"/>
    <cellStyle name="no dec 11 5 2" xfId="683"/>
    <cellStyle name="no dec 11 6" xfId="684"/>
    <cellStyle name="no dec 11 6 2" xfId="685"/>
    <cellStyle name="no dec 11 7" xfId="686"/>
    <cellStyle name="no dec 11 7 2" xfId="687"/>
    <cellStyle name="no dec 11 8" xfId="688"/>
    <cellStyle name="no dec 11 8 2" xfId="689"/>
    <cellStyle name="no dec 11 9" xfId="690"/>
    <cellStyle name="no dec 11 9 2" xfId="691"/>
    <cellStyle name="no dec 12" xfId="692"/>
    <cellStyle name="no dec 12 10" xfId="693"/>
    <cellStyle name="no dec 12 10 2" xfId="694"/>
    <cellStyle name="no dec 12 11" xfId="695"/>
    <cellStyle name="no dec 12 11 2" xfId="696"/>
    <cellStyle name="no dec 12 12" xfId="697"/>
    <cellStyle name="no dec 12 13" xfId="698"/>
    <cellStyle name="no dec 12 14" xfId="699"/>
    <cellStyle name="no dec 12 15" xfId="700"/>
    <cellStyle name="no dec 12 16" xfId="701"/>
    <cellStyle name="no dec 12 17" xfId="702"/>
    <cellStyle name="no dec 12 18" xfId="703"/>
    <cellStyle name="no dec 12 2" xfId="704"/>
    <cellStyle name="no dec 12 2 2" xfId="705"/>
    <cellStyle name="no dec 12 3" xfId="706"/>
    <cellStyle name="no dec 12 3 2" xfId="707"/>
    <cellStyle name="no dec 12 4" xfId="708"/>
    <cellStyle name="no dec 12 4 2" xfId="709"/>
    <cellStyle name="no dec 12 5" xfId="710"/>
    <cellStyle name="no dec 12 5 2" xfId="711"/>
    <cellStyle name="no dec 12 6" xfId="712"/>
    <cellStyle name="no dec 12 6 2" xfId="713"/>
    <cellStyle name="no dec 12 7" xfId="714"/>
    <cellStyle name="no dec 12 7 2" xfId="715"/>
    <cellStyle name="no dec 12 8" xfId="716"/>
    <cellStyle name="no dec 12 8 2" xfId="717"/>
    <cellStyle name="no dec 12 9" xfId="718"/>
    <cellStyle name="no dec 12 9 2" xfId="719"/>
    <cellStyle name="no dec 13" xfId="720"/>
    <cellStyle name="no dec 13 2" xfId="721"/>
    <cellStyle name="no dec 14" xfId="722"/>
    <cellStyle name="no dec 14 2" xfId="723"/>
    <cellStyle name="no dec 15" xfId="724"/>
    <cellStyle name="no dec 15 2" xfId="725"/>
    <cellStyle name="no dec 16" xfId="726"/>
    <cellStyle name="no dec 16 2" xfId="727"/>
    <cellStyle name="no dec 17" xfId="728"/>
    <cellStyle name="no dec 17 2" xfId="729"/>
    <cellStyle name="no dec 18" xfId="730"/>
    <cellStyle name="no dec 18 2" xfId="731"/>
    <cellStyle name="no dec 19" xfId="732"/>
    <cellStyle name="no dec 19 2" xfId="733"/>
    <cellStyle name="no dec 2" xfId="734"/>
    <cellStyle name="no dec 2 10" xfId="735"/>
    <cellStyle name="no dec 2 10 2" xfId="736"/>
    <cellStyle name="no dec 2 11" xfId="737"/>
    <cellStyle name="no dec 2 11 2" xfId="738"/>
    <cellStyle name="no dec 2 12" xfId="739"/>
    <cellStyle name="no dec 2 12 2" xfId="740"/>
    <cellStyle name="no dec 2 13" xfId="741"/>
    <cellStyle name="no dec 2 13 2" xfId="742"/>
    <cellStyle name="no dec 2 14" xfId="743"/>
    <cellStyle name="no dec 2 14 2" xfId="744"/>
    <cellStyle name="no dec 2 15" xfId="745"/>
    <cellStyle name="no dec 2 15 2" xfId="746"/>
    <cellStyle name="no dec 2 16" xfId="747"/>
    <cellStyle name="no dec 2 16 2" xfId="748"/>
    <cellStyle name="no dec 2 17" xfId="749"/>
    <cellStyle name="no dec 2 17 2" xfId="750"/>
    <cellStyle name="no dec 2 18" xfId="751"/>
    <cellStyle name="no dec 2 18 2" xfId="752"/>
    <cellStyle name="no dec 2 19" xfId="753"/>
    <cellStyle name="no dec 2 19 2" xfId="754"/>
    <cellStyle name="no dec 2 2" xfId="755"/>
    <cellStyle name="no dec 2 2 2" xfId="756"/>
    <cellStyle name="no dec 2 2 2 2" xfId="757"/>
    <cellStyle name="no dec 2 2 3" xfId="758"/>
    <cellStyle name="no dec 2 20" xfId="759"/>
    <cellStyle name="no dec 2 20 2" xfId="760"/>
    <cellStyle name="no dec 2 21" xfId="761"/>
    <cellStyle name="no dec 2 21 2" xfId="762"/>
    <cellStyle name="no dec 2 22" xfId="763"/>
    <cellStyle name="no dec 2 22 2" xfId="764"/>
    <cellStyle name="no dec 2 23" xfId="765"/>
    <cellStyle name="no dec 2 24" xfId="766"/>
    <cellStyle name="no dec 2 25" xfId="767"/>
    <cellStyle name="no dec 2 26" xfId="768"/>
    <cellStyle name="no dec 2 27" xfId="769"/>
    <cellStyle name="no dec 2 28" xfId="770"/>
    <cellStyle name="no dec 2 29" xfId="771"/>
    <cellStyle name="no dec 2 3" xfId="772"/>
    <cellStyle name="no dec 2 3 2" xfId="773"/>
    <cellStyle name="no dec 2 3 2 2" xfId="774"/>
    <cellStyle name="no dec 2 3 3" xfId="775"/>
    <cellStyle name="no dec 2 4" xfId="776"/>
    <cellStyle name="no dec 2 4 2" xfId="777"/>
    <cellStyle name="no dec 2 4 2 2" xfId="778"/>
    <cellStyle name="no dec 2 4 3" xfId="779"/>
    <cellStyle name="no dec 2 5" xfId="780"/>
    <cellStyle name="no dec 2 5 2" xfId="781"/>
    <cellStyle name="no dec 2 6" xfId="782"/>
    <cellStyle name="no dec 2 6 2" xfId="783"/>
    <cellStyle name="no dec 2 7" xfId="784"/>
    <cellStyle name="no dec 2 7 2" xfId="785"/>
    <cellStyle name="no dec 2 8" xfId="786"/>
    <cellStyle name="no dec 2 8 2" xfId="787"/>
    <cellStyle name="no dec 2 9" xfId="788"/>
    <cellStyle name="no dec 2 9 2" xfId="789"/>
    <cellStyle name="no dec 20" xfId="790"/>
    <cellStyle name="no dec 20 2" xfId="791"/>
    <cellStyle name="no dec 21" xfId="792"/>
    <cellStyle name="no dec 21 2" xfId="793"/>
    <cellStyle name="no dec 22" xfId="794"/>
    <cellStyle name="no dec 22 2" xfId="795"/>
    <cellStyle name="no dec 23" xfId="796"/>
    <cellStyle name="no dec 23 2" xfId="797"/>
    <cellStyle name="no dec 24" xfId="798"/>
    <cellStyle name="no dec 24 2" xfId="799"/>
    <cellStyle name="no dec 25" xfId="800"/>
    <cellStyle name="no dec 25 2" xfId="801"/>
    <cellStyle name="no dec 26" xfId="802"/>
    <cellStyle name="no dec 26 2" xfId="803"/>
    <cellStyle name="no dec 27" xfId="804"/>
    <cellStyle name="no dec 27 2" xfId="805"/>
    <cellStyle name="no dec 28" xfId="806"/>
    <cellStyle name="no dec 28 2" xfId="807"/>
    <cellStyle name="no dec 29" xfId="808"/>
    <cellStyle name="no dec 29 2" xfId="809"/>
    <cellStyle name="no dec 3" xfId="810"/>
    <cellStyle name="no dec 3 10" xfId="811"/>
    <cellStyle name="no dec 3 10 2" xfId="812"/>
    <cellStyle name="no dec 3 11" xfId="813"/>
    <cellStyle name="no dec 3 11 2" xfId="814"/>
    <cellStyle name="no dec 3 12" xfId="815"/>
    <cellStyle name="no dec 3 12 2" xfId="816"/>
    <cellStyle name="no dec 3 13" xfId="817"/>
    <cellStyle name="no dec 3 13 2" xfId="818"/>
    <cellStyle name="no dec 3 14" xfId="819"/>
    <cellStyle name="no dec 3 14 2" xfId="820"/>
    <cellStyle name="no dec 3 15" xfId="821"/>
    <cellStyle name="no dec 3 15 2" xfId="822"/>
    <cellStyle name="no dec 3 16" xfId="823"/>
    <cellStyle name="no dec 3 16 2" xfId="824"/>
    <cellStyle name="no dec 3 17" xfId="825"/>
    <cellStyle name="no dec 3 17 2" xfId="826"/>
    <cellStyle name="no dec 3 18" xfId="827"/>
    <cellStyle name="no dec 3 18 2" xfId="828"/>
    <cellStyle name="no dec 3 19" xfId="829"/>
    <cellStyle name="no dec 3 19 2" xfId="830"/>
    <cellStyle name="no dec 3 2" xfId="831"/>
    <cellStyle name="no dec 3 2 2" xfId="832"/>
    <cellStyle name="no dec 3 2 2 2" xfId="833"/>
    <cellStyle name="no dec 3 2 3" xfId="834"/>
    <cellStyle name="no dec 3 20" xfId="835"/>
    <cellStyle name="no dec 3 20 2" xfId="836"/>
    <cellStyle name="no dec 3 21" xfId="837"/>
    <cellStyle name="no dec 3 21 2" xfId="838"/>
    <cellStyle name="no dec 3 22" xfId="839"/>
    <cellStyle name="no dec 3 22 2" xfId="840"/>
    <cellStyle name="no dec 3 23" xfId="841"/>
    <cellStyle name="no dec 3 24" xfId="842"/>
    <cellStyle name="no dec 3 25" xfId="843"/>
    <cellStyle name="no dec 3 26" xfId="844"/>
    <cellStyle name="no dec 3 27" xfId="845"/>
    <cellStyle name="no dec 3 28" xfId="846"/>
    <cellStyle name="no dec 3 29" xfId="847"/>
    <cellStyle name="no dec 3 3" xfId="848"/>
    <cellStyle name="no dec 3 3 2" xfId="849"/>
    <cellStyle name="no dec 3 3 2 2" xfId="850"/>
    <cellStyle name="no dec 3 3 3" xfId="851"/>
    <cellStyle name="no dec 3 4" xfId="852"/>
    <cellStyle name="no dec 3 4 2" xfId="853"/>
    <cellStyle name="no dec 3 4 2 2" xfId="854"/>
    <cellStyle name="no dec 3 4 3" xfId="855"/>
    <cellStyle name="no dec 3 5" xfId="856"/>
    <cellStyle name="no dec 3 5 2" xfId="857"/>
    <cellStyle name="no dec 3 6" xfId="858"/>
    <cellStyle name="no dec 3 6 2" xfId="859"/>
    <cellStyle name="no dec 3 7" xfId="860"/>
    <cellStyle name="no dec 3 7 2" xfId="861"/>
    <cellStyle name="no dec 3 8" xfId="862"/>
    <cellStyle name="no dec 3 8 2" xfId="863"/>
    <cellStyle name="no dec 3 9" xfId="864"/>
    <cellStyle name="no dec 3 9 2" xfId="865"/>
    <cellStyle name="no dec 30" xfId="866"/>
    <cellStyle name="no dec 30 2" xfId="867"/>
    <cellStyle name="no dec 31" xfId="868"/>
    <cellStyle name="no dec 31 2" xfId="869"/>
    <cellStyle name="no dec 32" xfId="870"/>
    <cellStyle name="no dec 33" xfId="871"/>
    <cellStyle name="no dec 34" xfId="872"/>
    <cellStyle name="no dec 35" xfId="873"/>
    <cellStyle name="no dec 36" xfId="874"/>
    <cellStyle name="no dec 37" xfId="875"/>
    <cellStyle name="no dec 38" xfId="876"/>
    <cellStyle name="no dec 4" xfId="877"/>
    <cellStyle name="no dec 4 10" xfId="878"/>
    <cellStyle name="no dec 4 10 2" xfId="879"/>
    <cellStyle name="no dec 4 11" xfId="880"/>
    <cellStyle name="no dec 4 11 2" xfId="881"/>
    <cellStyle name="no dec 4 12" xfId="882"/>
    <cellStyle name="no dec 4 12 2" xfId="883"/>
    <cellStyle name="no dec 4 13" xfId="884"/>
    <cellStyle name="no dec 4 13 2" xfId="885"/>
    <cellStyle name="no dec 4 14" xfId="886"/>
    <cellStyle name="no dec 4 14 2" xfId="887"/>
    <cellStyle name="no dec 4 15" xfId="888"/>
    <cellStyle name="no dec 4 15 2" xfId="889"/>
    <cellStyle name="no dec 4 16" xfId="890"/>
    <cellStyle name="no dec 4 16 2" xfId="891"/>
    <cellStyle name="no dec 4 17" xfId="892"/>
    <cellStyle name="no dec 4 17 2" xfId="893"/>
    <cellStyle name="no dec 4 18" xfId="894"/>
    <cellStyle name="no dec 4 18 2" xfId="895"/>
    <cellStyle name="no dec 4 19" xfId="896"/>
    <cellStyle name="no dec 4 19 2" xfId="897"/>
    <cellStyle name="no dec 4 2" xfId="898"/>
    <cellStyle name="no dec 4 2 2" xfId="899"/>
    <cellStyle name="no dec 4 20" xfId="900"/>
    <cellStyle name="no dec 4 21" xfId="901"/>
    <cellStyle name="no dec 4 22" xfId="902"/>
    <cellStyle name="no dec 4 23" xfId="903"/>
    <cellStyle name="no dec 4 24" xfId="904"/>
    <cellStyle name="no dec 4 25" xfId="905"/>
    <cellStyle name="no dec 4 26" xfId="906"/>
    <cellStyle name="no dec 4 3" xfId="907"/>
    <cellStyle name="no dec 4 3 2" xfId="908"/>
    <cellStyle name="no dec 4 4" xfId="909"/>
    <cellStyle name="no dec 4 4 2" xfId="910"/>
    <cellStyle name="no dec 4 5" xfId="911"/>
    <cellStyle name="no dec 4 5 2" xfId="912"/>
    <cellStyle name="no dec 4 6" xfId="913"/>
    <cellStyle name="no dec 4 6 2" xfId="914"/>
    <cellStyle name="no dec 4 7" xfId="915"/>
    <cellStyle name="no dec 4 7 2" xfId="916"/>
    <cellStyle name="no dec 4 8" xfId="917"/>
    <cellStyle name="no dec 4 8 2" xfId="918"/>
    <cellStyle name="no dec 4 9" xfId="919"/>
    <cellStyle name="no dec 4 9 2" xfId="920"/>
    <cellStyle name="no dec 5" xfId="921"/>
    <cellStyle name="no dec 5 10" xfId="922"/>
    <cellStyle name="no dec 5 10 2" xfId="923"/>
    <cellStyle name="no dec 5 11" xfId="924"/>
    <cellStyle name="no dec 5 11 2" xfId="925"/>
    <cellStyle name="no dec 5 12" xfId="926"/>
    <cellStyle name="no dec 5 12 2" xfId="927"/>
    <cellStyle name="no dec 5 13" xfId="928"/>
    <cellStyle name="no dec 5 13 2" xfId="929"/>
    <cellStyle name="no dec 5 14" xfId="930"/>
    <cellStyle name="no dec 5 14 2" xfId="931"/>
    <cellStyle name="no dec 5 15" xfId="932"/>
    <cellStyle name="no dec 5 15 2" xfId="933"/>
    <cellStyle name="no dec 5 16" xfId="934"/>
    <cellStyle name="no dec 5 16 2" xfId="935"/>
    <cellStyle name="no dec 5 17" xfId="936"/>
    <cellStyle name="no dec 5 17 2" xfId="937"/>
    <cellStyle name="no dec 5 18" xfId="938"/>
    <cellStyle name="no dec 5 18 2" xfId="939"/>
    <cellStyle name="no dec 5 19" xfId="940"/>
    <cellStyle name="no dec 5 19 2" xfId="941"/>
    <cellStyle name="no dec 5 2" xfId="942"/>
    <cellStyle name="no dec 5 2 2" xfId="943"/>
    <cellStyle name="no dec 5 20" xfId="944"/>
    <cellStyle name="no dec 5 21" xfId="945"/>
    <cellStyle name="no dec 5 22" xfId="946"/>
    <cellStyle name="no dec 5 23" xfId="947"/>
    <cellStyle name="no dec 5 24" xfId="948"/>
    <cellStyle name="no dec 5 25" xfId="949"/>
    <cellStyle name="no dec 5 26" xfId="950"/>
    <cellStyle name="no dec 5 3" xfId="951"/>
    <cellStyle name="no dec 5 3 2" xfId="952"/>
    <cellStyle name="no dec 5 4" xfId="953"/>
    <cellStyle name="no dec 5 4 2" xfId="954"/>
    <cellStyle name="no dec 5 5" xfId="955"/>
    <cellStyle name="no dec 5 5 2" xfId="956"/>
    <cellStyle name="no dec 5 6" xfId="957"/>
    <cellStyle name="no dec 5 6 2" xfId="958"/>
    <cellStyle name="no dec 5 7" xfId="959"/>
    <cellStyle name="no dec 5 7 2" xfId="960"/>
    <cellStyle name="no dec 5 8" xfId="961"/>
    <cellStyle name="no dec 5 8 2" xfId="962"/>
    <cellStyle name="no dec 5 9" xfId="963"/>
    <cellStyle name="no dec 5 9 2" xfId="964"/>
    <cellStyle name="no dec 6" xfId="965"/>
    <cellStyle name="no dec 6 10" xfId="966"/>
    <cellStyle name="no dec 6 10 2" xfId="967"/>
    <cellStyle name="no dec 6 11" xfId="968"/>
    <cellStyle name="no dec 6 11 2" xfId="969"/>
    <cellStyle name="no dec 6 12" xfId="970"/>
    <cellStyle name="no dec 6 12 2" xfId="971"/>
    <cellStyle name="no dec 6 13" xfId="972"/>
    <cellStyle name="no dec 6 13 2" xfId="973"/>
    <cellStyle name="no dec 6 14" xfId="974"/>
    <cellStyle name="no dec 6 14 2" xfId="975"/>
    <cellStyle name="no dec 6 15" xfId="976"/>
    <cellStyle name="no dec 6 15 2" xfId="977"/>
    <cellStyle name="no dec 6 16" xfId="978"/>
    <cellStyle name="no dec 6 16 2" xfId="979"/>
    <cellStyle name="no dec 6 17" xfId="980"/>
    <cellStyle name="no dec 6 17 2" xfId="981"/>
    <cellStyle name="no dec 6 18" xfId="982"/>
    <cellStyle name="no dec 6 18 2" xfId="983"/>
    <cellStyle name="no dec 6 19" xfId="984"/>
    <cellStyle name="no dec 6 19 2" xfId="985"/>
    <cellStyle name="no dec 6 2" xfId="986"/>
    <cellStyle name="no dec 6 2 2" xfId="987"/>
    <cellStyle name="no dec 6 20" xfId="988"/>
    <cellStyle name="no dec 6 21" xfId="989"/>
    <cellStyle name="no dec 6 22" xfId="990"/>
    <cellStyle name="no dec 6 23" xfId="991"/>
    <cellStyle name="no dec 6 24" xfId="992"/>
    <cellStyle name="no dec 6 25" xfId="993"/>
    <cellStyle name="no dec 6 26" xfId="994"/>
    <cellStyle name="no dec 6 3" xfId="995"/>
    <cellStyle name="no dec 6 3 2" xfId="996"/>
    <cellStyle name="no dec 6 4" xfId="997"/>
    <cellStyle name="no dec 6 4 2" xfId="998"/>
    <cellStyle name="no dec 6 5" xfId="999"/>
    <cellStyle name="no dec 6 5 2" xfId="1000"/>
    <cellStyle name="no dec 6 6" xfId="1001"/>
    <cellStyle name="no dec 6 6 2" xfId="1002"/>
    <cellStyle name="no dec 6 7" xfId="1003"/>
    <cellStyle name="no dec 6 7 2" xfId="1004"/>
    <cellStyle name="no dec 6 8" xfId="1005"/>
    <cellStyle name="no dec 6 8 2" xfId="1006"/>
    <cellStyle name="no dec 6 9" xfId="1007"/>
    <cellStyle name="no dec 6 9 2" xfId="1008"/>
    <cellStyle name="no dec 7" xfId="1009"/>
    <cellStyle name="no dec 7 10" xfId="1010"/>
    <cellStyle name="no dec 7 10 2" xfId="1011"/>
    <cellStyle name="no dec 7 11" xfId="1012"/>
    <cellStyle name="no dec 7 11 2" xfId="1013"/>
    <cellStyle name="no dec 7 12" xfId="1014"/>
    <cellStyle name="no dec 7 12 2" xfId="1015"/>
    <cellStyle name="no dec 7 13" xfId="1016"/>
    <cellStyle name="no dec 7 13 2" xfId="1017"/>
    <cellStyle name="no dec 7 14" xfId="1018"/>
    <cellStyle name="no dec 7 15" xfId="1019"/>
    <cellStyle name="no dec 7 16" xfId="1020"/>
    <cellStyle name="no dec 7 17" xfId="1021"/>
    <cellStyle name="no dec 7 18" xfId="1022"/>
    <cellStyle name="no dec 7 19" xfId="1023"/>
    <cellStyle name="no dec 7 2" xfId="1024"/>
    <cellStyle name="no dec 7 2 2" xfId="1025"/>
    <cellStyle name="no dec 7 20" xfId="1026"/>
    <cellStyle name="no dec 7 3" xfId="1027"/>
    <cellStyle name="no dec 7 3 2" xfId="1028"/>
    <cellStyle name="no dec 7 4" xfId="1029"/>
    <cellStyle name="no dec 7 4 2" xfId="1030"/>
    <cellStyle name="no dec 7 5" xfId="1031"/>
    <cellStyle name="no dec 7 5 2" xfId="1032"/>
    <cellStyle name="no dec 7 6" xfId="1033"/>
    <cellStyle name="no dec 7 6 2" xfId="1034"/>
    <cellStyle name="no dec 7 7" xfId="1035"/>
    <cellStyle name="no dec 7 7 2" xfId="1036"/>
    <cellStyle name="no dec 7 8" xfId="1037"/>
    <cellStyle name="no dec 7 8 2" xfId="1038"/>
    <cellStyle name="no dec 7 9" xfId="1039"/>
    <cellStyle name="no dec 7 9 2" xfId="1040"/>
    <cellStyle name="no dec 8" xfId="1041"/>
    <cellStyle name="no dec 8 10" xfId="1042"/>
    <cellStyle name="no dec 8 10 2" xfId="1043"/>
    <cellStyle name="no dec 8 11" xfId="1044"/>
    <cellStyle name="no dec 8 11 2" xfId="1045"/>
    <cellStyle name="no dec 8 12" xfId="1046"/>
    <cellStyle name="no dec 8 12 2" xfId="1047"/>
    <cellStyle name="no dec 8 13" xfId="1048"/>
    <cellStyle name="no dec 8 13 2" xfId="1049"/>
    <cellStyle name="no dec 8 14" xfId="1050"/>
    <cellStyle name="no dec 8 15" xfId="1051"/>
    <cellStyle name="no dec 8 16" xfId="1052"/>
    <cellStyle name="no dec 8 17" xfId="1053"/>
    <cellStyle name="no dec 8 18" xfId="1054"/>
    <cellStyle name="no dec 8 19" xfId="1055"/>
    <cellStyle name="no dec 8 2" xfId="1056"/>
    <cellStyle name="no dec 8 2 2" xfId="1057"/>
    <cellStyle name="no dec 8 20" xfId="1058"/>
    <cellStyle name="no dec 8 3" xfId="1059"/>
    <cellStyle name="no dec 8 3 2" xfId="1060"/>
    <cellStyle name="no dec 8 4" xfId="1061"/>
    <cellStyle name="no dec 8 4 2" xfId="1062"/>
    <cellStyle name="no dec 8 5" xfId="1063"/>
    <cellStyle name="no dec 8 5 2" xfId="1064"/>
    <cellStyle name="no dec 8 6" xfId="1065"/>
    <cellStyle name="no dec 8 6 2" xfId="1066"/>
    <cellStyle name="no dec 8 7" xfId="1067"/>
    <cellStyle name="no dec 8 7 2" xfId="1068"/>
    <cellStyle name="no dec 8 8" xfId="1069"/>
    <cellStyle name="no dec 8 8 2" xfId="1070"/>
    <cellStyle name="no dec 8 9" xfId="1071"/>
    <cellStyle name="no dec 8 9 2" xfId="1072"/>
    <cellStyle name="no dec 9" xfId="1073"/>
    <cellStyle name="no dec 9 10" xfId="1074"/>
    <cellStyle name="no dec 9 10 2" xfId="1075"/>
    <cellStyle name="no dec 9 11" xfId="1076"/>
    <cellStyle name="no dec 9 11 2" xfId="1077"/>
    <cellStyle name="no dec 9 12" xfId="1078"/>
    <cellStyle name="no dec 9 12 2" xfId="1079"/>
    <cellStyle name="no dec 9 13" xfId="1080"/>
    <cellStyle name="no dec 9 13 2" xfId="1081"/>
    <cellStyle name="no dec 9 14" xfId="1082"/>
    <cellStyle name="no dec 9 15" xfId="1083"/>
    <cellStyle name="no dec 9 16" xfId="1084"/>
    <cellStyle name="no dec 9 17" xfId="1085"/>
    <cellStyle name="no dec 9 18" xfId="1086"/>
    <cellStyle name="no dec 9 19" xfId="1087"/>
    <cellStyle name="no dec 9 2" xfId="1088"/>
    <cellStyle name="no dec 9 2 2" xfId="1089"/>
    <cellStyle name="no dec 9 20" xfId="1090"/>
    <cellStyle name="no dec 9 3" xfId="1091"/>
    <cellStyle name="no dec 9 3 2" xfId="1092"/>
    <cellStyle name="no dec 9 4" xfId="1093"/>
    <cellStyle name="no dec 9 4 2" xfId="1094"/>
    <cellStyle name="no dec 9 5" xfId="1095"/>
    <cellStyle name="no dec 9 5 2" xfId="1096"/>
    <cellStyle name="no dec 9 6" xfId="1097"/>
    <cellStyle name="no dec 9 6 2" xfId="1098"/>
    <cellStyle name="no dec 9 7" xfId="1099"/>
    <cellStyle name="no dec 9 7 2" xfId="1100"/>
    <cellStyle name="no dec 9 8" xfId="1101"/>
    <cellStyle name="no dec 9 8 2" xfId="1102"/>
    <cellStyle name="no dec 9 9" xfId="1103"/>
    <cellStyle name="no dec 9 9 2" xfId="1104"/>
    <cellStyle name="Normal - Style1" xfId="1105"/>
    <cellStyle name="Normal - Style1 10" xfId="1106"/>
    <cellStyle name="Normal - Style1 11" xfId="1107"/>
    <cellStyle name="Normal - Style1 12" xfId="1108"/>
    <cellStyle name="Normal - Style1 12 10" xfId="1109"/>
    <cellStyle name="Normal - Style1 12 11" xfId="1110"/>
    <cellStyle name="Normal - Style1 12 12" xfId="1111"/>
    <cellStyle name="Normal - Style1 12 13" xfId="1112"/>
    <cellStyle name="Normal - Style1 12 14" xfId="1113"/>
    <cellStyle name="Normal - Style1 12 15" xfId="1114"/>
    <cellStyle name="Normal - Style1 12 16" xfId="1115"/>
    <cellStyle name="Normal - Style1 12 17" xfId="1116"/>
    <cellStyle name="Normal - Style1 12 2" xfId="1117"/>
    <cellStyle name="Normal - Style1 12 3" xfId="1118"/>
    <cellStyle name="Normal - Style1 12 4" xfId="1119"/>
    <cellStyle name="Normal - Style1 12 5" xfId="1120"/>
    <cellStyle name="Normal - Style1 12 6" xfId="1121"/>
    <cellStyle name="Normal - Style1 12 7" xfId="1122"/>
    <cellStyle name="Normal - Style1 12 8" xfId="1123"/>
    <cellStyle name="Normal - Style1 12 9" xfId="1124"/>
    <cellStyle name="Normal - Style1 13" xfId="1125"/>
    <cellStyle name="Normal - Style1 14" xfId="1126"/>
    <cellStyle name="Normal - Style1 2" xfId="1127"/>
    <cellStyle name="Normal - Style1 3" xfId="1128"/>
    <cellStyle name="Normal - Style1 4" xfId="1129"/>
    <cellStyle name="Normal - Style1 5" xfId="1130"/>
    <cellStyle name="Normal - Style1 6" xfId="1131"/>
    <cellStyle name="Normal - Style1 7" xfId="1132"/>
    <cellStyle name="Normal - Style1 8" xfId="1133"/>
    <cellStyle name="Normal - Style1 9" xfId="1134"/>
    <cellStyle name="Normal_0105第二套审计报表定稿" xfId="1135"/>
    <cellStyle name="Percent [2]" xfId="1136"/>
    <cellStyle name="Percent [2] 10" xfId="1137"/>
    <cellStyle name="Percent [2] 11" xfId="1138"/>
    <cellStyle name="Percent [2] 12" xfId="1139"/>
    <cellStyle name="Percent [2] 13" xfId="1140"/>
    <cellStyle name="Percent [2] 14" xfId="1141"/>
    <cellStyle name="Percent [2] 14 10" xfId="1142"/>
    <cellStyle name="Percent [2] 14 11" xfId="1143"/>
    <cellStyle name="Percent [2] 14 12" xfId="1144"/>
    <cellStyle name="Percent [2] 14 13" xfId="1145"/>
    <cellStyle name="Percent [2] 14 14" xfId="1146"/>
    <cellStyle name="Percent [2] 14 15" xfId="1147"/>
    <cellStyle name="Percent [2] 14 16" xfId="1148"/>
    <cellStyle name="Percent [2] 14 17" xfId="1149"/>
    <cellStyle name="Percent [2] 14 2" xfId="1150"/>
    <cellStyle name="Percent [2] 14 3" xfId="1151"/>
    <cellStyle name="Percent [2] 14 4" xfId="1152"/>
    <cellStyle name="Percent [2] 14 5" xfId="1153"/>
    <cellStyle name="Percent [2] 14 6" xfId="1154"/>
    <cellStyle name="Percent [2] 14 7" xfId="1155"/>
    <cellStyle name="Percent [2] 14 8" xfId="1156"/>
    <cellStyle name="Percent [2] 14 9" xfId="1157"/>
    <cellStyle name="Percent [2] 15" xfId="1158"/>
    <cellStyle name="Percent [2] 16" xfId="1159"/>
    <cellStyle name="Percent [2] 2" xfId="1160"/>
    <cellStyle name="Percent [2] 3" xfId="1161"/>
    <cellStyle name="Percent [2] 4" xfId="1162"/>
    <cellStyle name="Percent [2] 5" xfId="1163"/>
    <cellStyle name="Percent [2] 6" xfId="1164"/>
    <cellStyle name="Percent [2] 7" xfId="1165"/>
    <cellStyle name="Percent [2] 8" xfId="1166"/>
    <cellStyle name="Percent [2] 9" xfId="1167"/>
    <cellStyle name="Percent_Sheet1" xfId="1168"/>
    <cellStyle name="RowLevel_0" xfId="1169"/>
    <cellStyle name="百分比 2" xfId="1170"/>
    <cellStyle name="百分比 3" xfId="2658"/>
    <cellStyle name="百分比 4" xfId="2659"/>
    <cellStyle name="标题 1 10" xfId="1171"/>
    <cellStyle name="标题 1 11" xfId="1172"/>
    <cellStyle name="标题 1 12" xfId="1173"/>
    <cellStyle name="标题 1 13" xfId="1174"/>
    <cellStyle name="标题 1 14" xfId="1175"/>
    <cellStyle name="标题 1 2" xfId="1176"/>
    <cellStyle name="标题 1 3" xfId="1177"/>
    <cellStyle name="标题 1 4" xfId="1178"/>
    <cellStyle name="标题 1 5" xfId="1179"/>
    <cellStyle name="标题 1 6" xfId="1180"/>
    <cellStyle name="标题 1 7" xfId="1181"/>
    <cellStyle name="标题 1 8" xfId="1182"/>
    <cellStyle name="标题 1 9" xfId="1183"/>
    <cellStyle name="标题 10" xfId="1184"/>
    <cellStyle name="标题 11" xfId="1185"/>
    <cellStyle name="标题 12" xfId="1186"/>
    <cellStyle name="标题 13" xfId="1187"/>
    <cellStyle name="标题 14" xfId="1188"/>
    <cellStyle name="标题 15" xfId="1189"/>
    <cellStyle name="标题 16" xfId="1190"/>
    <cellStyle name="标题 17" xfId="1191"/>
    <cellStyle name="标题 2 10" xfId="1192"/>
    <cellStyle name="标题 2 11" xfId="1193"/>
    <cellStyle name="标题 2 12" xfId="1194"/>
    <cellStyle name="标题 2 13" xfId="1195"/>
    <cellStyle name="标题 2 14" xfId="1196"/>
    <cellStyle name="标题 2 2" xfId="1197"/>
    <cellStyle name="标题 2 3" xfId="1198"/>
    <cellStyle name="标题 2 4" xfId="1199"/>
    <cellStyle name="标题 2 5" xfId="1200"/>
    <cellStyle name="标题 2 6" xfId="1201"/>
    <cellStyle name="标题 2 7" xfId="1202"/>
    <cellStyle name="标题 2 8" xfId="1203"/>
    <cellStyle name="标题 2 9" xfId="1204"/>
    <cellStyle name="标题 3 10" xfId="1205"/>
    <cellStyle name="标题 3 11" xfId="1206"/>
    <cellStyle name="标题 3 12" xfId="1207"/>
    <cellStyle name="标题 3 13" xfId="1208"/>
    <cellStyle name="标题 3 14" xfId="1209"/>
    <cellStyle name="标题 3 2" xfId="1210"/>
    <cellStyle name="标题 3 3" xfId="1211"/>
    <cellStyle name="标题 3 4" xfId="1212"/>
    <cellStyle name="标题 3 5" xfId="1213"/>
    <cellStyle name="标题 3 6" xfId="1214"/>
    <cellStyle name="标题 3 7" xfId="1215"/>
    <cellStyle name="标题 3 8" xfId="1216"/>
    <cellStyle name="标题 3 9" xfId="1217"/>
    <cellStyle name="标题 4 10" xfId="1218"/>
    <cellStyle name="标题 4 11" xfId="1219"/>
    <cellStyle name="标题 4 12" xfId="1220"/>
    <cellStyle name="标题 4 13" xfId="1221"/>
    <cellStyle name="标题 4 14" xfId="1222"/>
    <cellStyle name="标题 4 2" xfId="1223"/>
    <cellStyle name="标题 4 3" xfId="1224"/>
    <cellStyle name="标题 4 4" xfId="1225"/>
    <cellStyle name="标题 4 5" xfId="1226"/>
    <cellStyle name="标题 4 6" xfId="1227"/>
    <cellStyle name="标题 4 7" xfId="1228"/>
    <cellStyle name="标题 4 8" xfId="1229"/>
    <cellStyle name="标题 4 9" xfId="1230"/>
    <cellStyle name="标题 5" xfId="1231"/>
    <cellStyle name="标题 6" xfId="1232"/>
    <cellStyle name="标题 7" xfId="1233"/>
    <cellStyle name="标题 8" xfId="1234"/>
    <cellStyle name="标题 9" xfId="1235"/>
    <cellStyle name="差 10" xfId="1236"/>
    <cellStyle name="差 11" xfId="1237"/>
    <cellStyle name="差 12" xfId="1238"/>
    <cellStyle name="差 13" xfId="1239"/>
    <cellStyle name="差 14" xfId="1240"/>
    <cellStyle name="差 2" xfId="1241"/>
    <cellStyle name="差 3" xfId="1242"/>
    <cellStyle name="差 4" xfId="1243"/>
    <cellStyle name="差 5" xfId="1244"/>
    <cellStyle name="差 6" xfId="1245"/>
    <cellStyle name="差 7" xfId="1246"/>
    <cellStyle name="差 8" xfId="1247"/>
    <cellStyle name="差 9" xfId="1248"/>
    <cellStyle name="差_03公共财政拨款" xfId="1249"/>
    <cellStyle name="差_04-1一般公共预算专项业务费支出明细" xfId="1250"/>
    <cellStyle name="差_11月份" xfId="1251"/>
    <cellStyle name="差_11月份 2" xfId="1252"/>
    <cellStyle name="差_11月份 3" xfId="1253"/>
    <cellStyle name="差_2014年预算报告附表（4.27改工会费）" xfId="1254"/>
    <cellStyle name="差_2014年预算表（12.29）" xfId="1255"/>
    <cellStyle name="差_2014年预算表（12.29） 10" xfId="1256"/>
    <cellStyle name="差_2014年预算表（12.29） 11" xfId="1257"/>
    <cellStyle name="差_2014年预算表（12.29） 12" xfId="1258"/>
    <cellStyle name="差_2014年预算表（12.29） 12 10" xfId="1259"/>
    <cellStyle name="差_2014年预算表（12.29） 12 11" xfId="1260"/>
    <cellStyle name="差_2014年预算表（12.29） 12 2" xfId="1261"/>
    <cellStyle name="差_2014年预算表（12.29） 12 3" xfId="1262"/>
    <cellStyle name="差_2014年预算表（12.29） 12 4" xfId="1263"/>
    <cellStyle name="差_2014年预算表（12.29） 12 5" xfId="1264"/>
    <cellStyle name="差_2014年预算表（12.29） 12 6" xfId="1265"/>
    <cellStyle name="差_2014年预算表（12.29） 12 7" xfId="1266"/>
    <cellStyle name="差_2014年预算表（12.29） 12 8" xfId="1267"/>
    <cellStyle name="差_2014年预算表（12.29） 12 9" xfId="1268"/>
    <cellStyle name="差_2014年预算表（12.29） 13" xfId="1269"/>
    <cellStyle name="差_2014年预算表（12.29） 14" xfId="1270"/>
    <cellStyle name="差_2014年预算表（12.29） 2" xfId="1271"/>
    <cellStyle name="差_2014年预算表（12.29） 3" xfId="1272"/>
    <cellStyle name="差_2014年预算表（12.29） 4" xfId="1273"/>
    <cellStyle name="差_2014年预算表（12.29） 5" xfId="1274"/>
    <cellStyle name="差_2014年预算表（12.29） 6" xfId="1275"/>
    <cellStyle name="差_2014年预算表（12.29） 7" xfId="1276"/>
    <cellStyle name="差_2014年预算表（12.29） 8" xfId="1277"/>
    <cellStyle name="差_2014年预算表（12.29） 9" xfId="1278"/>
    <cellStyle name="差_2014年预算表（12.29）_2014年预算报告附表（4.27改工会费）" xfId="1279"/>
    <cellStyle name="差_2014年预算表（12.29）_Sheet3" xfId="1280"/>
    <cellStyle name="差_2014年预算表（12.29）_表四（工资及运转）" xfId="1281"/>
    <cellStyle name="差_2015年总预算套表（1.13）" xfId="1282"/>
    <cellStyle name="差_Book1" xfId="1283"/>
    <cellStyle name="差_Book1 2" xfId="1284"/>
    <cellStyle name="差_Book1 3" xfId="1285"/>
    <cellStyle name="差_Sheet2" xfId="1286"/>
    <cellStyle name="差_Sheet3" xfId="1287"/>
    <cellStyle name="差_YB01" xfId="1288"/>
    <cellStyle name="差_YB01 10" xfId="1289"/>
    <cellStyle name="差_YB01 11" xfId="1290"/>
    <cellStyle name="差_YB01 12" xfId="1291"/>
    <cellStyle name="差_YB01 13" xfId="1292"/>
    <cellStyle name="差_YB01 14" xfId="1293"/>
    <cellStyle name="差_YB01 2" xfId="1294"/>
    <cellStyle name="差_YB01 3" xfId="1295"/>
    <cellStyle name="差_YB01 4" xfId="1296"/>
    <cellStyle name="差_YB01 5" xfId="1297"/>
    <cellStyle name="差_YB01 6" xfId="1298"/>
    <cellStyle name="差_YB01 7" xfId="1299"/>
    <cellStyle name="差_YB01 8" xfId="1300"/>
    <cellStyle name="差_YB01 9" xfId="1301"/>
    <cellStyle name="差_YB01_表一(上报)" xfId="1302"/>
    <cellStyle name="差_YB01_需安排支出情况 (列支)" xfId="1303"/>
    <cellStyle name="差_YB01_需安排支出情况 (列支) 10" xfId="1304"/>
    <cellStyle name="差_YB01_需安排支出情况 (列支) 11" xfId="1305"/>
    <cellStyle name="差_YB01_需安排支出情况 (列支) 12" xfId="1306"/>
    <cellStyle name="差_YB01_需安排支出情况 (列支) 13" xfId="1307"/>
    <cellStyle name="差_YB01_需安排支出情况 (列支) 14" xfId="1308"/>
    <cellStyle name="差_YB01_需安排支出情况 (列支) 2" xfId="1309"/>
    <cellStyle name="差_YB01_需安排支出情况 (列支) 3" xfId="1310"/>
    <cellStyle name="差_YB01_需安排支出情况 (列支) 4" xfId="1311"/>
    <cellStyle name="差_YB01_需安排支出情况 (列支) 5" xfId="1312"/>
    <cellStyle name="差_YB01_需安排支出情况 (列支) 6" xfId="1313"/>
    <cellStyle name="差_YB01_需安排支出情况 (列支) 7" xfId="1314"/>
    <cellStyle name="差_YB01_需安排支出情况 (列支) 8" xfId="1315"/>
    <cellStyle name="差_YB01_需安排支出情况 (列支) 9" xfId="1316"/>
    <cellStyle name="差_表四（工资及运转)" xfId="1317"/>
    <cellStyle name="差_表四（工资及运转）" xfId="1318"/>
    <cellStyle name="差_表一(上报)" xfId="1319"/>
    <cellStyle name="差_表一(上报) 2" xfId="1320"/>
    <cellStyle name="差_表一(上报) 3" xfId="1321"/>
    <cellStyle name="差_附件2：2014年地方财政预算表" xfId="1322"/>
    <cellStyle name="差_附件2：2014年地方财政预算表 10" xfId="1323"/>
    <cellStyle name="差_附件2：2014年地方财政预算表 11" xfId="1324"/>
    <cellStyle name="差_附件2：2014年地方财政预算表 12" xfId="1325"/>
    <cellStyle name="差_附件2：2014年地方财政预算表 13" xfId="1326"/>
    <cellStyle name="差_附件2：2014年地方财政预算表 14" xfId="1327"/>
    <cellStyle name="差_附件2：2014年地方财政预算表 2" xfId="1328"/>
    <cellStyle name="差_附件2：2014年地方财政预算表 3" xfId="1329"/>
    <cellStyle name="差_附件2：2014年地方财政预算表 4" xfId="1330"/>
    <cellStyle name="差_附件2：2014年地方财政预算表 5" xfId="1331"/>
    <cellStyle name="差_附件2：2014年地方财政预算表 6" xfId="1332"/>
    <cellStyle name="差_附件2：2014年地方财政预算表 7" xfId="1333"/>
    <cellStyle name="差_附件2：2014年地方财政预算表 8" xfId="1334"/>
    <cellStyle name="差_附件2：2014年地方财政预算表 9" xfId="1335"/>
    <cellStyle name="差_项目支出分单位表" xfId="1336"/>
    <cellStyle name="差_项目支出分单位表 2" xfId="1337"/>
    <cellStyle name="差_项目支出分单位表 3" xfId="1338"/>
    <cellStyle name="差_需安排支出情况 (列支)" xfId="1339"/>
    <cellStyle name="差_需安排支出情况 (列支) 2" xfId="1340"/>
    <cellStyle name="差_需安排支出情况 (列支) 3" xfId="1341"/>
    <cellStyle name="差_需安排支出情况 (列支)_1" xfId="1342"/>
    <cellStyle name="差_需安排支出情况 (列支)_1 2" xfId="1343"/>
    <cellStyle name="差_需安排支出情况 (列支)_1 3" xfId="1344"/>
    <cellStyle name="常规" xfId="0" builtinId="0"/>
    <cellStyle name="常规 10" xfId="1345"/>
    <cellStyle name="常规 10 2" xfId="1346"/>
    <cellStyle name="常规 10 3" xfId="1347"/>
    <cellStyle name="常规 10 4" xfId="1348"/>
    <cellStyle name="常规 100" xfId="3"/>
    <cellStyle name="常规 101" xfId="2657"/>
    <cellStyle name="常规 103" xfId="1349"/>
    <cellStyle name="常规 104" xfId="1350"/>
    <cellStyle name="常规 106" xfId="1351"/>
    <cellStyle name="常规 107" xfId="8"/>
    <cellStyle name="常规 108" xfId="1352"/>
    <cellStyle name="常规 109" xfId="2"/>
    <cellStyle name="常规 11" xfId="1353"/>
    <cellStyle name="常规 11 2" xfId="1354"/>
    <cellStyle name="常规 11 3" xfId="1355"/>
    <cellStyle name="常规 11 4" xfId="1356"/>
    <cellStyle name="常规 11 5" xfId="1357"/>
    <cellStyle name="常规 110" xfId="6"/>
    <cellStyle name="常规 111" xfId="1358"/>
    <cellStyle name="常规 112" xfId="1359"/>
    <cellStyle name="常规 113" xfId="1360"/>
    <cellStyle name="常规 12" xfId="1361"/>
    <cellStyle name="常规 12 2" xfId="1362"/>
    <cellStyle name="常规 12 3" xfId="1363"/>
    <cellStyle name="常规 12 4" xfId="1364"/>
    <cellStyle name="常规 12 4 2" xfId="1365"/>
    <cellStyle name="常规 12 5" xfId="1366"/>
    <cellStyle name="常规 13" xfId="1367"/>
    <cellStyle name="常规 13 2" xfId="1368"/>
    <cellStyle name="常规 13 3" xfId="1369"/>
    <cellStyle name="常规 13 4" xfId="1370"/>
    <cellStyle name="常规 14" xfId="1371"/>
    <cellStyle name="常规 14 2" xfId="1372"/>
    <cellStyle name="常规 14 2 2" xfId="1373"/>
    <cellStyle name="常规 14 2 3" xfId="1374"/>
    <cellStyle name="常规 14 2 4" xfId="1375"/>
    <cellStyle name="常规 14 3" xfId="1376"/>
    <cellStyle name="常规 14 4" xfId="1377"/>
    <cellStyle name="常规 15" xfId="1378"/>
    <cellStyle name="常规 15 2" xfId="1379"/>
    <cellStyle name="常规 15 3" xfId="1380"/>
    <cellStyle name="常规 15 4" xfId="1381"/>
    <cellStyle name="常规 16" xfId="1382"/>
    <cellStyle name="常规 16 2" xfId="1383"/>
    <cellStyle name="常规 16 3" xfId="1384"/>
    <cellStyle name="常规 16 4" xfId="1385"/>
    <cellStyle name="常规 16 6" xfId="1386"/>
    <cellStyle name="常规 17" xfId="1387"/>
    <cellStyle name="常规 17 2" xfId="1388"/>
    <cellStyle name="常规 17 3" xfId="1389"/>
    <cellStyle name="常规 17 4" xfId="1390"/>
    <cellStyle name="常规 18" xfId="1391"/>
    <cellStyle name="常规 18 2" xfId="1392"/>
    <cellStyle name="常规 18 3" xfId="1393"/>
    <cellStyle name="常规 18 3 2" xfId="1394"/>
    <cellStyle name="常规 18 4" xfId="1395"/>
    <cellStyle name="常规 18 4 2" xfId="1396"/>
    <cellStyle name="常规 18 5" xfId="1397"/>
    <cellStyle name="常规 18 6" xfId="1398"/>
    <cellStyle name="常规 18 7" xfId="1399"/>
    <cellStyle name="常规 19" xfId="1400"/>
    <cellStyle name="常规 19 2" xfId="1401"/>
    <cellStyle name="常规 19 3" xfId="1402"/>
    <cellStyle name="常规 19 4" xfId="1403"/>
    <cellStyle name="常规 2" xfId="1404"/>
    <cellStyle name="常规 2 10" xfId="1405"/>
    <cellStyle name="常规 2 10 2" xfId="1406"/>
    <cellStyle name="常规 2 2" xfId="1407"/>
    <cellStyle name="常规 2 2 10" xfId="1408"/>
    <cellStyle name="常规 2 2 10 10" xfId="1409"/>
    <cellStyle name="常规 2 2 10 10 2" xfId="1410"/>
    <cellStyle name="常规 2 2 10 11" xfId="1411"/>
    <cellStyle name="常规 2 2 10 11 2" xfId="1412"/>
    <cellStyle name="常规 2 2 10 12" xfId="1413"/>
    <cellStyle name="常规 2 2 10 12 2" xfId="1414"/>
    <cellStyle name="常规 2 2 10 13" xfId="1415"/>
    <cellStyle name="常规 2 2 10 13 2" xfId="1416"/>
    <cellStyle name="常规 2 2 10 14" xfId="1417"/>
    <cellStyle name="常规 2 2 10 15" xfId="1418"/>
    <cellStyle name="常规 2 2 10 16" xfId="1419"/>
    <cellStyle name="常规 2 2 10 17" xfId="1420"/>
    <cellStyle name="常规 2 2 10 18" xfId="1421"/>
    <cellStyle name="常规 2 2 10 19" xfId="1422"/>
    <cellStyle name="常规 2 2 10 2" xfId="1423"/>
    <cellStyle name="常规 2 2 10 2 2" xfId="1424"/>
    <cellStyle name="常规 2 2 10 20" xfId="1425"/>
    <cellStyle name="常规 2 2 10 3" xfId="1426"/>
    <cellStyle name="常规 2 2 10 3 2" xfId="1427"/>
    <cellStyle name="常规 2 2 10 4" xfId="1428"/>
    <cellStyle name="常规 2 2 10 4 2" xfId="1429"/>
    <cellStyle name="常规 2 2 10 5" xfId="1430"/>
    <cellStyle name="常规 2 2 10 5 2" xfId="1431"/>
    <cellStyle name="常规 2 2 10 6" xfId="1432"/>
    <cellStyle name="常规 2 2 10 6 2" xfId="1433"/>
    <cellStyle name="常规 2 2 10 7" xfId="1434"/>
    <cellStyle name="常规 2 2 10 7 2" xfId="1435"/>
    <cellStyle name="常规 2 2 10 8" xfId="1436"/>
    <cellStyle name="常规 2 2 10 8 2" xfId="1437"/>
    <cellStyle name="常规 2 2 10 9" xfId="1438"/>
    <cellStyle name="常规 2 2 10 9 2" xfId="1439"/>
    <cellStyle name="常规 2 2 11" xfId="1440"/>
    <cellStyle name="常规 2 2 11 2" xfId="1441"/>
    <cellStyle name="常规 2 2 12" xfId="1442"/>
    <cellStyle name="常规 2 2 12 2" xfId="1443"/>
    <cellStyle name="常规 2 2 13" xfId="1444"/>
    <cellStyle name="常规 2 2 13 2" xfId="1445"/>
    <cellStyle name="常规 2 2 14" xfId="1446"/>
    <cellStyle name="常规 2 2 14 2" xfId="1447"/>
    <cellStyle name="常规 2 2 15" xfId="1448"/>
    <cellStyle name="常规 2 2 15 2" xfId="1449"/>
    <cellStyle name="常规 2 2 16" xfId="1450"/>
    <cellStyle name="常规 2 2 16 2" xfId="1451"/>
    <cellStyle name="常规 2 2 17" xfId="1452"/>
    <cellStyle name="常规 2 2 17 2" xfId="1453"/>
    <cellStyle name="常规 2 2 18" xfId="1454"/>
    <cellStyle name="常规 2 2 19" xfId="1455"/>
    <cellStyle name="常规 2 2 2" xfId="1456"/>
    <cellStyle name="常规 2 2 2 10" xfId="1457"/>
    <cellStyle name="常规 2 2 2 10 2" xfId="1458"/>
    <cellStyle name="常规 2 2 2 11" xfId="1459"/>
    <cellStyle name="常规 2 2 2 11 2" xfId="1460"/>
    <cellStyle name="常规 2 2 2 12" xfId="1461"/>
    <cellStyle name="常规 2 2 2 12 2" xfId="1462"/>
    <cellStyle name="常规 2 2 2 13" xfId="1463"/>
    <cellStyle name="常规 2 2 2 13 2" xfId="1464"/>
    <cellStyle name="常规 2 2 2 14" xfId="1465"/>
    <cellStyle name="常规 2 2 2 14 2" xfId="1466"/>
    <cellStyle name="常规 2 2 2 15" xfId="1467"/>
    <cellStyle name="常规 2 2 2 15 2" xfId="1468"/>
    <cellStyle name="常规 2 2 2 16" xfId="1469"/>
    <cellStyle name="常规 2 2 2 16 2" xfId="1470"/>
    <cellStyle name="常规 2 2 2 17" xfId="1471"/>
    <cellStyle name="常规 2 2 2 17 2" xfId="1472"/>
    <cellStyle name="常规 2 2 2 18" xfId="1473"/>
    <cellStyle name="常规 2 2 2 18 2" xfId="1474"/>
    <cellStyle name="常规 2 2 2 19" xfId="1475"/>
    <cellStyle name="常规 2 2 2 19 2" xfId="1476"/>
    <cellStyle name="常规 2 2 2 2" xfId="1477"/>
    <cellStyle name="常规 2 2 2 2 2" xfId="1478"/>
    <cellStyle name="常规 2 2 2 2 2 2" xfId="1479"/>
    <cellStyle name="常规 2 2 2 2 3" xfId="1480"/>
    <cellStyle name="常规 2 2 2 20" xfId="1481"/>
    <cellStyle name="常规 2 2 2 20 2" xfId="1482"/>
    <cellStyle name="常规 2 2 2 21" xfId="1483"/>
    <cellStyle name="常规 2 2 2 21 2" xfId="1484"/>
    <cellStyle name="常规 2 2 2 22" xfId="1485"/>
    <cellStyle name="常规 2 2 2 22 2" xfId="1486"/>
    <cellStyle name="常规 2 2 2 23" xfId="1487"/>
    <cellStyle name="常规 2 2 2 23 2" xfId="1488"/>
    <cellStyle name="常规 2 2 2 24" xfId="1489"/>
    <cellStyle name="常规 2 2 2 24 2" xfId="1490"/>
    <cellStyle name="常规 2 2 2 25" xfId="1491"/>
    <cellStyle name="常规 2 2 2 26" xfId="1492"/>
    <cellStyle name="常规 2 2 2 27" xfId="1493"/>
    <cellStyle name="常规 2 2 2 28" xfId="1494"/>
    <cellStyle name="常规 2 2 2 29" xfId="1495"/>
    <cellStyle name="常规 2 2 2 3" xfId="1496"/>
    <cellStyle name="常规 2 2 2 3 2" xfId="1497"/>
    <cellStyle name="常规 2 2 2 3 2 2" xfId="1498"/>
    <cellStyle name="常规 2 2 2 3 3" xfId="1499"/>
    <cellStyle name="常规 2 2 2 30" xfId="1500"/>
    <cellStyle name="常规 2 2 2 31" xfId="1501"/>
    <cellStyle name="常规 2 2 2 4" xfId="1502"/>
    <cellStyle name="常规 2 2 2 4 2" xfId="1503"/>
    <cellStyle name="常规 2 2 2 4 2 2" xfId="1504"/>
    <cellStyle name="常规 2 2 2 4 3" xfId="1505"/>
    <cellStyle name="常规 2 2 2 5" xfId="1506"/>
    <cellStyle name="常规 2 2 2 5 2" xfId="1507"/>
    <cellStyle name="常规 2 2 2 5 2 2" xfId="1508"/>
    <cellStyle name="常规 2 2 2 5 3" xfId="1509"/>
    <cellStyle name="常规 2 2 2 6" xfId="1510"/>
    <cellStyle name="常规 2 2 2 6 2" xfId="1511"/>
    <cellStyle name="常规 2 2 2 6 2 2" xfId="1512"/>
    <cellStyle name="常规 2 2 2 6 3" xfId="1513"/>
    <cellStyle name="常规 2 2 2 7" xfId="1514"/>
    <cellStyle name="常规 2 2 2 7 2" xfId="1515"/>
    <cellStyle name="常规 2 2 2 8" xfId="1516"/>
    <cellStyle name="常规 2 2 2 8 2" xfId="1517"/>
    <cellStyle name="常规 2 2 2 9" xfId="1518"/>
    <cellStyle name="常规 2 2 2 9 2" xfId="1519"/>
    <cellStyle name="常规 2 2 20" xfId="1520"/>
    <cellStyle name="常规 2 2 21" xfId="1521"/>
    <cellStyle name="常规 2 2 21 2" xfId="1522"/>
    <cellStyle name="常规 2 2 22" xfId="1523"/>
    <cellStyle name="常规 2 2 22 2" xfId="1524"/>
    <cellStyle name="常规 2 2 23" xfId="1525"/>
    <cellStyle name="常规 2 2 23 2" xfId="1526"/>
    <cellStyle name="常规 2 2 24" xfId="1527"/>
    <cellStyle name="常规 2 2 24 2" xfId="1528"/>
    <cellStyle name="常规 2 2 25" xfId="1529"/>
    <cellStyle name="常规 2 2 25 2" xfId="1530"/>
    <cellStyle name="常规 2 2 26" xfId="1531"/>
    <cellStyle name="常规 2 2 26 2" xfId="1532"/>
    <cellStyle name="常规 2 2 27" xfId="1533"/>
    <cellStyle name="常规 2 2 27 2" xfId="1534"/>
    <cellStyle name="常规 2 2 28" xfId="1535"/>
    <cellStyle name="常规 2 2 28 2" xfId="1536"/>
    <cellStyle name="常规 2 2 29" xfId="1537"/>
    <cellStyle name="常规 2 2 29 2" xfId="1538"/>
    <cellStyle name="常规 2 2 3" xfId="1539"/>
    <cellStyle name="常规 2 2 3 10" xfId="1540"/>
    <cellStyle name="常规 2 2 3 10 2" xfId="1541"/>
    <cellStyle name="常规 2 2 3 11" xfId="1542"/>
    <cellStyle name="常规 2 2 3 11 2" xfId="1543"/>
    <cellStyle name="常规 2 2 3 12" xfId="1544"/>
    <cellStyle name="常规 2 2 3 12 2" xfId="1545"/>
    <cellStyle name="常规 2 2 3 13" xfId="1546"/>
    <cellStyle name="常规 2 2 3 13 2" xfId="1547"/>
    <cellStyle name="常规 2 2 3 14" xfId="1548"/>
    <cellStyle name="常规 2 2 3 14 2" xfId="1549"/>
    <cellStyle name="常规 2 2 3 15" xfId="1550"/>
    <cellStyle name="常规 2 2 3 15 2" xfId="1551"/>
    <cellStyle name="常规 2 2 3 16" xfId="1552"/>
    <cellStyle name="常规 2 2 3 16 2" xfId="1553"/>
    <cellStyle name="常规 2 2 3 17" xfId="1554"/>
    <cellStyle name="常规 2 2 3 17 2" xfId="1555"/>
    <cellStyle name="常规 2 2 3 18" xfId="1556"/>
    <cellStyle name="常规 2 2 3 18 2" xfId="1557"/>
    <cellStyle name="常规 2 2 3 19" xfId="1558"/>
    <cellStyle name="常规 2 2 3 19 2" xfId="1559"/>
    <cellStyle name="常规 2 2 3 2" xfId="1560"/>
    <cellStyle name="常规 2 2 3 2 2" xfId="1561"/>
    <cellStyle name="常规 2 2 3 2 2 2" xfId="1562"/>
    <cellStyle name="常规 2 2 3 2 3" xfId="1563"/>
    <cellStyle name="常规 2 2 3 20" xfId="1564"/>
    <cellStyle name="常规 2 2 3 20 2" xfId="1565"/>
    <cellStyle name="常规 2 2 3 21" xfId="1566"/>
    <cellStyle name="常规 2 2 3 21 2" xfId="1567"/>
    <cellStyle name="常规 2 2 3 22" xfId="1568"/>
    <cellStyle name="常规 2 2 3 22 2" xfId="1569"/>
    <cellStyle name="常规 2 2 3 23" xfId="1570"/>
    <cellStyle name="常规 2 2 3 23 2" xfId="1571"/>
    <cellStyle name="常规 2 2 3 24" xfId="1572"/>
    <cellStyle name="常规 2 2 3 24 2" xfId="1573"/>
    <cellStyle name="常规 2 2 3 25" xfId="1574"/>
    <cellStyle name="常规 2 2 3 26" xfId="1575"/>
    <cellStyle name="常规 2 2 3 27" xfId="1576"/>
    <cellStyle name="常规 2 2 3 28" xfId="1577"/>
    <cellStyle name="常规 2 2 3 29" xfId="1578"/>
    <cellStyle name="常规 2 2 3 3" xfId="1579"/>
    <cellStyle name="常规 2 2 3 3 2" xfId="1580"/>
    <cellStyle name="常规 2 2 3 3 2 2" xfId="1581"/>
    <cellStyle name="常规 2 2 3 3 3" xfId="1582"/>
    <cellStyle name="常规 2 2 3 30" xfId="1583"/>
    <cellStyle name="常规 2 2 3 31" xfId="1584"/>
    <cellStyle name="常规 2 2 3 4" xfId="1585"/>
    <cellStyle name="常规 2 2 3 4 2" xfId="1586"/>
    <cellStyle name="常规 2 2 3 4 2 2" xfId="1587"/>
    <cellStyle name="常规 2 2 3 4 3" xfId="1588"/>
    <cellStyle name="常规 2 2 3 5" xfId="1589"/>
    <cellStyle name="常规 2 2 3 5 2" xfId="1590"/>
    <cellStyle name="常规 2 2 3 5 2 2" xfId="1591"/>
    <cellStyle name="常规 2 2 3 5 3" xfId="1592"/>
    <cellStyle name="常规 2 2 3 6" xfId="1593"/>
    <cellStyle name="常规 2 2 3 6 2" xfId="1594"/>
    <cellStyle name="常规 2 2 3 6 2 2" xfId="1595"/>
    <cellStyle name="常规 2 2 3 6 3" xfId="1596"/>
    <cellStyle name="常规 2 2 3 7" xfId="1597"/>
    <cellStyle name="常规 2 2 3 7 2" xfId="1598"/>
    <cellStyle name="常规 2 2 3 8" xfId="1599"/>
    <cellStyle name="常规 2 2 3 8 2" xfId="1600"/>
    <cellStyle name="常规 2 2 3 9" xfId="1601"/>
    <cellStyle name="常规 2 2 3 9 2" xfId="1602"/>
    <cellStyle name="常规 2 2 30" xfId="1603"/>
    <cellStyle name="常规 2 2 30 2" xfId="1604"/>
    <cellStyle name="常规 2 2 31" xfId="1605"/>
    <cellStyle name="常规 2 2 32" xfId="1606"/>
    <cellStyle name="常规 2 2 33" xfId="1607"/>
    <cellStyle name="常规 2 2 34" xfId="1608"/>
    <cellStyle name="常规 2 2 35" xfId="1609"/>
    <cellStyle name="常规 2 2 36" xfId="1610"/>
    <cellStyle name="常规 2 2 37" xfId="1611"/>
    <cellStyle name="常规 2 2 4" xfId="1612"/>
    <cellStyle name="常规 2 2 4 10" xfId="1613"/>
    <cellStyle name="常规 2 2 4 10 2" xfId="1614"/>
    <cellStyle name="常规 2 2 4 11" xfId="1615"/>
    <cellStyle name="常规 2 2 4 11 2" xfId="1616"/>
    <cellStyle name="常规 2 2 4 12" xfId="1617"/>
    <cellStyle name="常规 2 2 4 12 2" xfId="1618"/>
    <cellStyle name="常规 2 2 4 13" xfId="1619"/>
    <cellStyle name="常规 2 2 4 13 2" xfId="1620"/>
    <cellStyle name="常规 2 2 4 14" xfId="1621"/>
    <cellStyle name="常规 2 2 4 14 2" xfId="1622"/>
    <cellStyle name="常规 2 2 4 15" xfId="1623"/>
    <cellStyle name="常规 2 2 4 15 2" xfId="1624"/>
    <cellStyle name="常规 2 2 4 16" xfId="1625"/>
    <cellStyle name="常规 2 2 4 16 2" xfId="1626"/>
    <cellStyle name="常规 2 2 4 17" xfId="1627"/>
    <cellStyle name="常规 2 2 4 17 2" xfId="1628"/>
    <cellStyle name="常规 2 2 4 18" xfId="1629"/>
    <cellStyle name="常规 2 2 4 18 2" xfId="1630"/>
    <cellStyle name="常规 2 2 4 19" xfId="1631"/>
    <cellStyle name="常规 2 2 4 19 2" xfId="1632"/>
    <cellStyle name="常规 2 2 4 2" xfId="1633"/>
    <cellStyle name="常规 2 2 4 2 2" xfId="1634"/>
    <cellStyle name="常规 2 2 4 20" xfId="1635"/>
    <cellStyle name="常规 2 2 4 21" xfId="1636"/>
    <cellStyle name="常规 2 2 4 22" xfId="1637"/>
    <cellStyle name="常规 2 2 4 23" xfId="1638"/>
    <cellStyle name="常规 2 2 4 24" xfId="1639"/>
    <cellStyle name="常规 2 2 4 25" xfId="1640"/>
    <cellStyle name="常规 2 2 4 26" xfId="1641"/>
    <cellStyle name="常规 2 2 4 3" xfId="1642"/>
    <cellStyle name="常规 2 2 4 3 2" xfId="1643"/>
    <cellStyle name="常规 2 2 4 4" xfId="1644"/>
    <cellStyle name="常规 2 2 4 4 2" xfId="1645"/>
    <cellStyle name="常规 2 2 4 5" xfId="1646"/>
    <cellStyle name="常规 2 2 4 5 2" xfId="1647"/>
    <cellStyle name="常规 2 2 4 6" xfId="1648"/>
    <cellStyle name="常规 2 2 4 6 2" xfId="1649"/>
    <cellStyle name="常规 2 2 4 7" xfId="1650"/>
    <cellStyle name="常规 2 2 4 7 2" xfId="1651"/>
    <cellStyle name="常规 2 2 4 8" xfId="1652"/>
    <cellStyle name="常规 2 2 4 8 2" xfId="1653"/>
    <cellStyle name="常规 2 2 4 9" xfId="1654"/>
    <cellStyle name="常规 2 2 4 9 2" xfId="1655"/>
    <cellStyle name="常规 2 2 5" xfId="1656"/>
    <cellStyle name="常规 2 2 5 10" xfId="1657"/>
    <cellStyle name="常规 2 2 5 10 2" xfId="1658"/>
    <cellStyle name="常规 2 2 5 11" xfId="1659"/>
    <cellStyle name="常规 2 2 5 11 2" xfId="1660"/>
    <cellStyle name="常规 2 2 5 12" xfId="1661"/>
    <cellStyle name="常规 2 2 5 12 2" xfId="1662"/>
    <cellStyle name="常规 2 2 5 13" xfId="1663"/>
    <cellStyle name="常规 2 2 5 13 2" xfId="1664"/>
    <cellStyle name="常规 2 2 5 14" xfId="1665"/>
    <cellStyle name="常规 2 2 5 14 2" xfId="1666"/>
    <cellStyle name="常规 2 2 5 15" xfId="1667"/>
    <cellStyle name="常规 2 2 5 15 2" xfId="1668"/>
    <cellStyle name="常规 2 2 5 16" xfId="1669"/>
    <cellStyle name="常规 2 2 5 16 2" xfId="1670"/>
    <cellStyle name="常规 2 2 5 17" xfId="1671"/>
    <cellStyle name="常规 2 2 5 17 2" xfId="1672"/>
    <cellStyle name="常规 2 2 5 18" xfId="1673"/>
    <cellStyle name="常规 2 2 5 18 2" xfId="1674"/>
    <cellStyle name="常规 2 2 5 19" xfId="1675"/>
    <cellStyle name="常规 2 2 5 19 2" xfId="1676"/>
    <cellStyle name="常规 2 2 5 2" xfId="1677"/>
    <cellStyle name="常规 2 2 5 2 2" xfId="1678"/>
    <cellStyle name="常规 2 2 5 20" xfId="1679"/>
    <cellStyle name="常规 2 2 5 21" xfId="1680"/>
    <cellStyle name="常规 2 2 5 22" xfId="1681"/>
    <cellStyle name="常规 2 2 5 23" xfId="1682"/>
    <cellStyle name="常规 2 2 5 24" xfId="1683"/>
    <cellStyle name="常规 2 2 5 25" xfId="1684"/>
    <cellStyle name="常规 2 2 5 26" xfId="1685"/>
    <cellStyle name="常规 2 2 5 3" xfId="1686"/>
    <cellStyle name="常规 2 2 5 3 2" xfId="1687"/>
    <cellStyle name="常规 2 2 5 4" xfId="1688"/>
    <cellStyle name="常规 2 2 5 4 2" xfId="1689"/>
    <cellStyle name="常规 2 2 5 5" xfId="1690"/>
    <cellStyle name="常规 2 2 5 5 2" xfId="1691"/>
    <cellStyle name="常规 2 2 5 6" xfId="1692"/>
    <cellStyle name="常规 2 2 5 6 2" xfId="1693"/>
    <cellStyle name="常规 2 2 5 7" xfId="1694"/>
    <cellStyle name="常规 2 2 5 7 2" xfId="1695"/>
    <cellStyle name="常规 2 2 5 8" xfId="1696"/>
    <cellStyle name="常规 2 2 5 8 2" xfId="1697"/>
    <cellStyle name="常规 2 2 5 9" xfId="1698"/>
    <cellStyle name="常规 2 2 5 9 2" xfId="1699"/>
    <cellStyle name="常规 2 2 6" xfId="1700"/>
    <cellStyle name="常规 2 2 6 10" xfId="1701"/>
    <cellStyle name="常规 2 2 6 10 2" xfId="1702"/>
    <cellStyle name="常规 2 2 6 11" xfId="1703"/>
    <cellStyle name="常规 2 2 6 11 2" xfId="1704"/>
    <cellStyle name="常规 2 2 6 12" xfId="1705"/>
    <cellStyle name="常规 2 2 6 12 2" xfId="1706"/>
    <cellStyle name="常规 2 2 6 13" xfId="1707"/>
    <cellStyle name="常规 2 2 6 13 2" xfId="1708"/>
    <cellStyle name="常规 2 2 6 14" xfId="1709"/>
    <cellStyle name="常规 2 2 6 14 2" xfId="1710"/>
    <cellStyle name="常规 2 2 6 15" xfId="1711"/>
    <cellStyle name="常规 2 2 6 15 2" xfId="1712"/>
    <cellStyle name="常规 2 2 6 16" xfId="1713"/>
    <cellStyle name="常规 2 2 6 16 2" xfId="1714"/>
    <cellStyle name="常规 2 2 6 17" xfId="1715"/>
    <cellStyle name="常规 2 2 6 17 2" xfId="1716"/>
    <cellStyle name="常规 2 2 6 18" xfId="1717"/>
    <cellStyle name="常规 2 2 6 18 2" xfId="1718"/>
    <cellStyle name="常规 2 2 6 19" xfId="1719"/>
    <cellStyle name="常规 2 2 6 19 2" xfId="1720"/>
    <cellStyle name="常规 2 2 6 2" xfId="1721"/>
    <cellStyle name="常规 2 2 6 2 2" xfId="1722"/>
    <cellStyle name="常规 2 2 6 20" xfId="1723"/>
    <cellStyle name="常规 2 2 6 21" xfId="1724"/>
    <cellStyle name="常规 2 2 6 22" xfId="1725"/>
    <cellStyle name="常规 2 2 6 23" xfId="1726"/>
    <cellStyle name="常规 2 2 6 24" xfId="1727"/>
    <cellStyle name="常规 2 2 6 25" xfId="1728"/>
    <cellStyle name="常规 2 2 6 26" xfId="1729"/>
    <cellStyle name="常规 2 2 6 3" xfId="1730"/>
    <cellStyle name="常规 2 2 6 3 2" xfId="1731"/>
    <cellStyle name="常规 2 2 6 4" xfId="1732"/>
    <cellStyle name="常规 2 2 6 4 2" xfId="1733"/>
    <cellStyle name="常规 2 2 6 5" xfId="1734"/>
    <cellStyle name="常规 2 2 6 5 2" xfId="1735"/>
    <cellStyle name="常规 2 2 6 6" xfId="1736"/>
    <cellStyle name="常规 2 2 6 6 2" xfId="1737"/>
    <cellStyle name="常规 2 2 6 7" xfId="1738"/>
    <cellStyle name="常规 2 2 6 7 2" xfId="1739"/>
    <cellStyle name="常规 2 2 6 8" xfId="1740"/>
    <cellStyle name="常规 2 2 6 8 2" xfId="1741"/>
    <cellStyle name="常规 2 2 6 9" xfId="1742"/>
    <cellStyle name="常规 2 2 6 9 2" xfId="1743"/>
    <cellStyle name="常规 2 2 7" xfId="1744"/>
    <cellStyle name="常规 2 2 7 10" xfId="1745"/>
    <cellStyle name="常规 2 2 7 10 2" xfId="1746"/>
    <cellStyle name="常规 2 2 7 11" xfId="1747"/>
    <cellStyle name="常规 2 2 7 11 2" xfId="1748"/>
    <cellStyle name="常规 2 2 7 12" xfId="1749"/>
    <cellStyle name="常规 2 2 7 12 2" xfId="1750"/>
    <cellStyle name="常规 2 2 7 13" xfId="1751"/>
    <cellStyle name="常规 2 2 7 13 2" xfId="1752"/>
    <cellStyle name="常规 2 2 7 14" xfId="1753"/>
    <cellStyle name="常规 2 2 7 14 2" xfId="1754"/>
    <cellStyle name="常规 2 2 7 15" xfId="1755"/>
    <cellStyle name="常规 2 2 7 15 2" xfId="1756"/>
    <cellStyle name="常规 2 2 7 16" xfId="1757"/>
    <cellStyle name="常规 2 2 7 16 2" xfId="1758"/>
    <cellStyle name="常规 2 2 7 17" xfId="1759"/>
    <cellStyle name="常规 2 2 7 17 2" xfId="1760"/>
    <cellStyle name="常规 2 2 7 18" xfId="1761"/>
    <cellStyle name="常规 2 2 7 18 2" xfId="1762"/>
    <cellStyle name="常规 2 2 7 19" xfId="1763"/>
    <cellStyle name="常规 2 2 7 19 2" xfId="1764"/>
    <cellStyle name="常规 2 2 7 2" xfId="1765"/>
    <cellStyle name="常规 2 2 7 2 2" xfId="1766"/>
    <cellStyle name="常规 2 2 7 20" xfId="1767"/>
    <cellStyle name="常规 2 2 7 21" xfId="1768"/>
    <cellStyle name="常规 2 2 7 22" xfId="1769"/>
    <cellStyle name="常规 2 2 7 23" xfId="1770"/>
    <cellStyle name="常规 2 2 7 24" xfId="1771"/>
    <cellStyle name="常规 2 2 7 25" xfId="1772"/>
    <cellStyle name="常规 2 2 7 26" xfId="1773"/>
    <cellStyle name="常规 2 2 7 3" xfId="1774"/>
    <cellStyle name="常规 2 2 7 3 2" xfId="1775"/>
    <cellStyle name="常规 2 2 7 4" xfId="1776"/>
    <cellStyle name="常规 2 2 7 4 2" xfId="1777"/>
    <cellStyle name="常规 2 2 7 5" xfId="1778"/>
    <cellStyle name="常规 2 2 7 5 2" xfId="1779"/>
    <cellStyle name="常规 2 2 7 6" xfId="1780"/>
    <cellStyle name="常规 2 2 7 6 2" xfId="1781"/>
    <cellStyle name="常规 2 2 7 7" xfId="1782"/>
    <cellStyle name="常规 2 2 7 7 2" xfId="1783"/>
    <cellStyle name="常规 2 2 7 8" xfId="1784"/>
    <cellStyle name="常规 2 2 7 8 2" xfId="1785"/>
    <cellStyle name="常规 2 2 7 9" xfId="1786"/>
    <cellStyle name="常规 2 2 7 9 2" xfId="1787"/>
    <cellStyle name="常规 2 2 8" xfId="1788"/>
    <cellStyle name="常规 2 2 8 10" xfId="1789"/>
    <cellStyle name="常规 2 2 8 10 2" xfId="1790"/>
    <cellStyle name="常规 2 2 8 11" xfId="1791"/>
    <cellStyle name="常规 2 2 8 11 2" xfId="1792"/>
    <cellStyle name="常规 2 2 8 12" xfId="1793"/>
    <cellStyle name="常规 2 2 8 12 2" xfId="1794"/>
    <cellStyle name="常规 2 2 8 13" xfId="1795"/>
    <cellStyle name="常规 2 2 8 13 2" xfId="1796"/>
    <cellStyle name="常规 2 2 8 14" xfId="1797"/>
    <cellStyle name="常规 2 2 8 14 2" xfId="1798"/>
    <cellStyle name="常规 2 2 8 15" xfId="1799"/>
    <cellStyle name="常规 2 2 8 15 2" xfId="1800"/>
    <cellStyle name="常规 2 2 8 16" xfId="1801"/>
    <cellStyle name="常规 2 2 8 16 2" xfId="1802"/>
    <cellStyle name="常规 2 2 8 17" xfId="1803"/>
    <cellStyle name="常规 2 2 8 17 2" xfId="1804"/>
    <cellStyle name="常规 2 2 8 18" xfId="1805"/>
    <cellStyle name="常规 2 2 8 18 2" xfId="1806"/>
    <cellStyle name="常规 2 2 8 19" xfId="1807"/>
    <cellStyle name="常规 2 2 8 19 2" xfId="1808"/>
    <cellStyle name="常规 2 2 8 2" xfId="1809"/>
    <cellStyle name="常规 2 2 8 2 2" xfId="1810"/>
    <cellStyle name="常规 2 2 8 20" xfId="1811"/>
    <cellStyle name="常规 2 2 8 21" xfId="1812"/>
    <cellStyle name="常规 2 2 8 22" xfId="1813"/>
    <cellStyle name="常规 2 2 8 23" xfId="1814"/>
    <cellStyle name="常规 2 2 8 24" xfId="1815"/>
    <cellStyle name="常规 2 2 8 25" xfId="1816"/>
    <cellStyle name="常规 2 2 8 26" xfId="1817"/>
    <cellStyle name="常规 2 2 8 3" xfId="1818"/>
    <cellStyle name="常规 2 2 8 3 2" xfId="1819"/>
    <cellStyle name="常规 2 2 8 4" xfId="1820"/>
    <cellStyle name="常规 2 2 8 4 2" xfId="1821"/>
    <cellStyle name="常规 2 2 8 5" xfId="1822"/>
    <cellStyle name="常规 2 2 8 5 2" xfId="1823"/>
    <cellStyle name="常规 2 2 8 6" xfId="1824"/>
    <cellStyle name="常规 2 2 8 6 2" xfId="1825"/>
    <cellStyle name="常规 2 2 8 7" xfId="1826"/>
    <cellStyle name="常规 2 2 8 7 2" xfId="1827"/>
    <cellStyle name="常规 2 2 8 8" xfId="1828"/>
    <cellStyle name="常规 2 2 8 8 2" xfId="1829"/>
    <cellStyle name="常规 2 2 8 9" xfId="1830"/>
    <cellStyle name="常规 2 2 8 9 2" xfId="1831"/>
    <cellStyle name="常规 2 2 9" xfId="1832"/>
    <cellStyle name="常规 2 2 9 10" xfId="1833"/>
    <cellStyle name="常规 2 2 9 10 2" xfId="1834"/>
    <cellStyle name="常规 2 2 9 11" xfId="1835"/>
    <cellStyle name="常规 2 2 9 11 2" xfId="1836"/>
    <cellStyle name="常规 2 2 9 12" xfId="1837"/>
    <cellStyle name="常规 2 2 9 12 2" xfId="1838"/>
    <cellStyle name="常规 2 2 9 13" xfId="1839"/>
    <cellStyle name="常规 2 2 9 13 2" xfId="1840"/>
    <cellStyle name="常规 2 2 9 14" xfId="1841"/>
    <cellStyle name="常规 2 2 9 15" xfId="1842"/>
    <cellStyle name="常规 2 2 9 16" xfId="1843"/>
    <cellStyle name="常规 2 2 9 17" xfId="1844"/>
    <cellStyle name="常规 2 2 9 18" xfId="1845"/>
    <cellStyle name="常规 2 2 9 19" xfId="1846"/>
    <cellStyle name="常规 2 2 9 2" xfId="1847"/>
    <cellStyle name="常规 2 2 9 2 2" xfId="1848"/>
    <cellStyle name="常规 2 2 9 20" xfId="1849"/>
    <cellStyle name="常规 2 2 9 3" xfId="1850"/>
    <cellStyle name="常规 2 2 9 3 2" xfId="1851"/>
    <cellStyle name="常规 2 2 9 4" xfId="1852"/>
    <cellStyle name="常规 2 2 9 4 2" xfId="1853"/>
    <cellStyle name="常规 2 2 9 5" xfId="1854"/>
    <cellStyle name="常规 2 2 9 5 2" xfId="1855"/>
    <cellStyle name="常规 2 2 9 6" xfId="1856"/>
    <cellStyle name="常规 2 2 9 6 2" xfId="1857"/>
    <cellStyle name="常规 2 2 9 7" xfId="1858"/>
    <cellStyle name="常规 2 2 9 7 2" xfId="1859"/>
    <cellStyle name="常规 2 2 9 8" xfId="1860"/>
    <cellStyle name="常规 2 2 9 8 2" xfId="1861"/>
    <cellStyle name="常规 2 2 9 9" xfId="1862"/>
    <cellStyle name="常规 2 2 9 9 2" xfId="1863"/>
    <cellStyle name="常规 2 3" xfId="1864"/>
    <cellStyle name="常规 2 4" xfId="1865"/>
    <cellStyle name="常规 2 4 2" xfId="1866"/>
    <cellStyle name="常规 2 4 2 2" xfId="1867"/>
    <cellStyle name="常规 2 4 3" xfId="1868"/>
    <cellStyle name="常规 2 4 3 2" xfId="1869"/>
    <cellStyle name="常规 2 4 4" xfId="1870"/>
    <cellStyle name="常规 2 4 4 2" xfId="1871"/>
    <cellStyle name="常规 2_03公共财政拨款" xfId="1872"/>
    <cellStyle name="常规 20" xfId="1873"/>
    <cellStyle name="常规 20 2" xfId="1874"/>
    <cellStyle name="常规 20 3" xfId="1875"/>
    <cellStyle name="常规 20 4" xfId="1876"/>
    <cellStyle name="常规 21" xfId="1877"/>
    <cellStyle name="常规 21 2" xfId="1878"/>
    <cellStyle name="常规 21 3" xfId="1879"/>
    <cellStyle name="常规 21 4" xfId="1880"/>
    <cellStyle name="常规 22" xfId="1881"/>
    <cellStyle name="常规 22 2" xfId="1882"/>
    <cellStyle name="常规 22 3" xfId="1883"/>
    <cellStyle name="常规 22 4" xfId="1884"/>
    <cellStyle name="常规 23" xfId="1885"/>
    <cellStyle name="常规 23 2" xfId="1886"/>
    <cellStyle name="常规 23 3" xfId="1887"/>
    <cellStyle name="常规 23 4" xfId="1888"/>
    <cellStyle name="常规 24" xfId="4"/>
    <cellStyle name="常规 24 2" xfId="1889"/>
    <cellStyle name="常规 24 3" xfId="1890"/>
    <cellStyle name="常规 24 4" xfId="1891"/>
    <cellStyle name="常规 25" xfId="1892"/>
    <cellStyle name="常规 25 2" xfId="1893"/>
    <cellStyle name="常规 25 3" xfId="1894"/>
    <cellStyle name="常规 25 4" xfId="1895"/>
    <cellStyle name="常规 26" xfId="1896"/>
    <cellStyle name="常规 26 2" xfId="1897"/>
    <cellStyle name="常规 26 3" xfId="1898"/>
    <cellStyle name="常规 26 4" xfId="1899"/>
    <cellStyle name="常规 27" xfId="1900"/>
    <cellStyle name="常规 27 2" xfId="1901"/>
    <cellStyle name="常规 27 3" xfId="1902"/>
    <cellStyle name="常规 27 4" xfId="1903"/>
    <cellStyle name="常规 28" xfId="1904"/>
    <cellStyle name="常规 28 2" xfId="1905"/>
    <cellStyle name="常规 28 3" xfId="1906"/>
    <cellStyle name="常规 28 4" xfId="1907"/>
    <cellStyle name="常规 29" xfId="1908"/>
    <cellStyle name="常规 29 2" xfId="2660"/>
    <cellStyle name="常规 3" xfId="1909"/>
    <cellStyle name="常规 3 11" xfId="1910"/>
    <cellStyle name="常规 3 13" xfId="1911"/>
    <cellStyle name="常规 3 2" xfId="1912"/>
    <cellStyle name="常规 3 2 2" xfId="1913"/>
    <cellStyle name="常规 3 2 2 2" xfId="1914"/>
    <cellStyle name="常规 3 2 2 3" xfId="1915"/>
    <cellStyle name="常规 3 2 2 4" xfId="1916"/>
    <cellStyle name="常规 3 2 3" xfId="1917"/>
    <cellStyle name="常规 3 2 4" xfId="1918"/>
    <cellStyle name="常规 3 3" xfId="1919"/>
    <cellStyle name="常规 3 3 2" xfId="1920"/>
    <cellStyle name="常规 30" xfId="1921"/>
    <cellStyle name="常规 31" xfId="1922"/>
    <cellStyle name="常规 32" xfId="1923"/>
    <cellStyle name="常规 32 2" xfId="1924"/>
    <cellStyle name="常规 32 3" xfId="1925"/>
    <cellStyle name="常规 32 4" xfId="1926"/>
    <cellStyle name="常规 33" xfId="1927"/>
    <cellStyle name="常规 33 2" xfId="1928"/>
    <cellStyle name="常规 33 3" xfId="1929"/>
    <cellStyle name="常规 33 4" xfId="1930"/>
    <cellStyle name="常规 34" xfId="1931"/>
    <cellStyle name="常规 35" xfId="1"/>
    <cellStyle name="常规 35 2" xfId="1932"/>
    <cellStyle name="常规 35 3" xfId="1933"/>
    <cellStyle name="常规 35 4" xfId="1934"/>
    <cellStyle name="常规 36" xfId="1935"/>
    <cellStyle name="常规 37" xfId="1936"/>
    <cellStyle name="常规 38" xfId="7"/>
    <cellStyle name="常规 38 2" xfId="1937"/>
    <cellStyle name="常规 38 3" xfId="1938"/>
    <cellStyle name="常规 38 4" xfId="1939"/>
    <cellStyle name="常规 39" xfId="1940"/>
    <cellStyle name="常规 4" xfId="1941"/>
    <cellStyle name="常规 4 17" xfId="1942"/>
    <cellStyle name="常规 4 2" xfId="1943"/>
    <cellStyle name="常规 4 2 2" xfId="1944"/>
    <cellStyle name="常规 4 2 3" xfId="1945"/>
    <cellStyle name="常规 4 2 4" xfId="1946"/>
    <cellStyle name="常规 4 3" xfId="1947"/>
    <cellStyle name="常规 40" xfId="1948"/>
    <cellStyle name="常规 41" xfId="1949"/>
    <cellStyle name="常规 42" xfId="1950"/>
    <cellStyle name="常规 43" xfId="1951"/>
    <cellStyle name="常规 44" xfId="1952"/>
    <cellStyle name="常规 44 2" xfId="1953"/>
    <cellStyle name="常规 44 3" xfId="1954"/>
    <cellStyle name="常规 44 4" xfId="1955"/>
    <cellStyle name="常规 45" xfId="1956"/>
    <cellStyle name="常规 45 2" xfId="1957"/>
    <cellStyle name="常规 45 3" xfId="1958"/>
    <cellStyle name="常规 45 4" xfId="1959"/>
    <cellStyle name="常规 46" xfId="1960"/>
    <cellStyle name="常规 46 2" xfId="1961"/>
    <cellStyle name="常规 46 3" xfId="1962"/>
    <cellStyle name="常规 46 4" xfId="1963"/>
    <cellStyle name="常规 47" xfId="1964"/>
    <cellStyle name="常规 47 2" xfId="1965"/>
    <cellStyle name="常规 47 3" xfId="1966"/>
    <cellStyle name="常规 47 4" xfId="1967"/>
    <cellStyle name="常规 48" xfId="1968"/>
    <cellStyle name="常规 48 2" xfId="1969"/>
    <cellStyle name="常规 48 3" xfId="1970"/>
    <cellStyle name="常规 48 4" xfId="1971"/>
    <cellStyle name="常规 49" xfId="1972"/>
    <cellStyle name="常规 5" xfId="1973"/>
    <cellStyle name="常规 5 10" xfId="1974"/>
    <cellStyle name="常规 5 11" xfId="1975"/>
    <cellStyle name="常规 5 12" xfId="1976"/>
    <cellStyle name="常规 5 13" xfId="1977"/>
    <cellStyle name="常规 5 14" xfId="1978"/>
    <cellStyle name="常规 5 14 10" xfId="1979"/>
    <cellStyle name="常规 5 14 11" xfId="1980"/>
    <cellStyle name="常规 5 14 12" xfId="1981"/>
    <cellStyle name="常规 5 14 13" xfId="1982"/>
    <cellStyle name="常规 5 14 14" xfId="1983"/>
    <cellStyle name="常规 5 14 15" xfId="1984"/>
    <cellStyle name="常规 5 14 16" xfId="1985"/>
    <cellStyle name="常规 5 14 17" xfId="1986"/>
    <cellStyle name="常规 5 14 2" xfId="1987"/>
    <cellStyle name="常规 5 14 3" xfId="1988"/>
    <cellStyle name="常规 5 14 4" xfId="1989"/>
    <cellStyle name="常规 5 14 5" xfId="1990"/>
    <cellStyle name="常规 5 14 6" xfId="1991"/>
    <cellStyle name="常规 5 14 7" xfId="1992"/>
    <cellStyle name="常规 5 14 8" xfId="1993"/>
    <cellStyle name="常规 5 14 9" xfId="1994"/>
    <cellStyle name="常规 5 15" xfId="1995"/>
    <cellStyle name="常规 5 15 10" xfId="1996"/>
    <cellStyle name="常规 5 15 11" xfId="1997"/>
    <cellStyle name="常规 5 15 12" xfId="1998"/>
    <cellStyle name="常规 5 15 13" xfId="1999"/>
    <cellStyle name="常规 5 15 14" xfId="2000"/>
    <cellStyle name="常规 5 15 15" xfId="2001"/>
    <cellStyle name="常规 5 15 16" xfId="2002"/>
    <cellStyle name="常规 5 15 17" xfId="2003"/>
    <cellStyle name="常规 5 15 2" xfId="2004"/>
    <cellStyle name="常规 5 15 3" xfId="2005"/>
    <cellStyle name="常规 5 15 4" xfId="2006"/>
    <cellStyle name="常规 5 15 5" xfId="2007"/>
    <cellStyle name="常规 5 15 6" xfId="2008"/>
    <cellStyle name="常规 5 15 7" xfId="2009"/>
    <cellStyle name="常规 5 15 8" xfId="2010"/>
    <cellStyle name="常规 5 15 9" xfId="2011"/>
    <cellStyle name="常规 5 16" xfId="2012"/>
    <cellStyle name="常规 5 16 10" xfId="2013"/>
    <cellStyle name="常规 5 16 11" xfId="2014"/>
    <cellStyle name="常规 5 16 12" xfId="2015"/>
    <cellStyle name="常规 5 16 13" xfId="2016"/>
    <cellStyle name="常规 5 16 14" xfId="2017"/>
    <cellStyle name="常规 5 16 15" xfId="2018"/>
    <cellStyle name="常规 5 16 16" xfId="2019"/>
    <cellStyle name="常规 5 16 17" xfId="2020"/>
    <cellStyle name="常规 5 16 2" xfId="2021"/>
    <cellStyle name="常规 5 16 3" xfId="2022"/>
    <cellStyle name="常规 5 16 4" xfId="2023"/>
    <cellStyle name="常规 5 16 5" xfId="2024"/>
    <cellStyle name="常规 5 16 6" xfId="2025"/>
    <cellStyle name="常规 5 16 7" xfId="2026"/>
    <cellStyle name="常规 5 16 8" xfId="2027"/>
    <cellStyle name="常规 5 16 9" xfId="2028"/>
    <cellStyle name="常规 5 17" xfId="2029"/>
    <cellStyle name="常规 5 2" xfId="2030"/>
    <cellStyle name="常规 5 2 2" xfId="2031"/>
    <cellStyle name="常规 5 2 3" xfId="2032"/>
    <cellStyle name="常规 5 2 4" xfId="2033"/>
    <cellStyle name="常规 5 3" xfId="2034"/>
    <cellStyle name="常规 5 4" xfId="2035"/>
    <cellStyle name="常规 5 5" xfId="2036"/>
    <cellStyle name="常规 5 6" xfId="2037"/>
    <cellStyle name="常规 5 7" xfId="2038"/>
    <cellStyle name="常规 5 8" xfId="2039"/>
    <cellStyle name="常规 5 9" xfId="2040"/>
    <cellStyle name="常规 5_2014年预算表（12.29）" xfId="2041"/>
    <cellStyle name="常规 50" xfId="2042"/>
    <cellStyle name="常规 51" xfId="2043"/>
    <cellStyle name="常规 52" xfId="2044"/>
    <cellStyle name="常规 53" xfId="2045"/>
    <cellStyle name="常规 54" xfId="2046"/>
    <cellStyle name="常规 55" xfId="2047"/>
    <cellStyle name="常规 56" xfId="2048"/>
    <cellStyle name="常规 57" xfId="2049"/>
    <cellStyle name="常规 58" xfId="2050"/>
    <cellStyle name="常规 59" xfId="2051"/>
    <cellStyle name="常规 6" xfId="2052"/>
    <cellStyle name="常规 6 10" xfId="2053"/>
    <cellStyle name="常规 6 11" xfId="2054"/>
    <cellStyle name="常规 6 12" xfId="2055"/>
    <cellStyle name="常规 6 13" xfId="2056"/>
    <cellStyle name="常规 6 14" xfId="2057"/>
    <cellStyle name="常规 6 15" xfId="2058"/>
    <cellStyle name="常规 6 15 10" xfId="2059"/>
    <cellStyle name="常规 6 15 11" xfId="2060"/>
    <cellStyle name="常规 6 15 12" xfId="2061"/>
    <cellStyle name="常规 6 15 13" xfId="2062"/>
    <cellStyle name="常规 6 15 14" xfId="2063"/>
    <cellStyle name="常规 6 15 15" xfId="2064"/>
    <cellStyle name="常规 6 15 16" xfId="2065"/>
    <cellStyle name="常规 6 15 17" xfId="2066"/>
    <cellStyle name="常规 6 15 2" xfId="2067"/>
    <cellStyle name="常规 6 15 3" xfId="2068"/>
    <cellStyle name="常规 6 15 4" xfId="2069"/>
    <cellStyle name="常规 6 15 5" xfId="2070"/>
    <cellStyle name="常规 6 15 6" xfId="2071"/>
    <cellStyle name="常规 6 15 7" xfId="2072"/>
    <cellStyle name="常规 6 15 8" xfId="2073"/>
    <cellStyle name="常规 6 15 9" xfId="2074"/>
    <cellStyle name="常规 6 16" xfId="2075"/>
    <cellStyle name="常规 6 17" xfId="2076"/>
    <cellStyle name="常规 6 2" xfId="2077"/>
    <cellStyle name="常规 6 2 10" xfId="2078"/>
    <cellStyle name="常规 6 2 11" xfId="2079"/>
    <cellStyle name="常规 6 2 12" xfId="2080"/>
    <cellStyle name="常规 6 2 13" xfId="2081"/>
    <cellStyle name="常规 6 2 14" xfId="2082"/>
    <cellStyle name="常规 6 2 14 10" xfId="2083"/>
    <cellStyle name="常规 6 2 14 11" xfId="2084"/>
    <cellStyle name="常规 6 2 14 12" xfId="2085"/>
    <cellStyle name="常规 6 2 14 13" xfId="2086"/>
    <cellStyle name="常规 6 2 14 14" xfId="2087"/>
    <cellStyle name="常规 6 2 14 15" xfId="2088"/>
    <cellStyle name="常规 6 2 14 16" xfId="2089"/>
    <cellStyle name="常规 6 2 14 17" xfId="2090"/>
    <cellStyle name="常规 6 2 14 2" xfId="2091"/>
    <cellStyle name="常规 6 2 14 3" xfId="2092"/>
    <cellStyle name="常规 6 2 14 4" xfId="2093"/>
    <cellStyle name="常规 6 2 14 5" xfId="2094"/>
    <cellStyle name="常规 6 2 14 6" xfId="2095"/>
    <cellStyle name="常规 6 2 14 7" xfId="2096"/>
    <cellStyle name="常规 6 2 14 8" xfId="2097"/>
    <cellStyle name="常规 6 2 14 9" xfId="2098"/>
    <cellStyle name="常规 6 2 15" xfId="2099"/>
    <cellStyle name="常规 6 2 16" xfId="2100"/>
    <cellStyle name="常规 6 2 2" xfId="2101"/>
    <cellStyle name="常规 6 2 3" xfId="2102"/>
    <cellStyle name="常规 6 2 4" xfId="2103"/>
    <cellStyle name="常规 6 2 5" xfId="2104"/>
    <cellStyle name="常规 6 2 6" xfId="2105"/>
    <cellStyle name="常规 6 2 7" xfId="2106"/>
    <cellStyle name="常规 6 2 8" xfId="2107"/>
    <cellStyle name="常规 6 2 9" xfId="2108"/>
    <cellStyle name="常规 6 3" xfId="2109"/>
    <cellStyle name="常规 6 4" xfId="2110"/>
    <cellStyle name="常规 6 5" xfId="2111"/>
    <cellStyle name="常规 6 6" xfId="2112"/>
    <cellStyle name="常规 6 7" xfId="2113"/>
    <cellStyle name="常规 6 8" xfId="2114"/>
    <cellStyle name="常规 6 9" xfId="2115"/>
    <cellStyle name="常规 6_2014年预算报告附表（4.27改工会费）" xfId="2116"/>
    <cellStyle name="常规 6_项目支出分单位表" xfId="2656"/>
    <cellStyle name="常规 6_项目支出分单位表 3" xfId="2661"/>
    <cellStyle name="常规 60" xfId="2117"/>
    <cellStyle name="常规 61" xfId="2118"/>
    <cellStyle name="常规 62" xfId="2119"/>
    <cellStyle name="常规 62 10" xfId="2120"/>
    <cellStyle name="常规 62 11" xfId="2121"/>
    <cellStyle name="常规 62 12" xfId="2122"/>
    <cellStyle name="常规 62 13" xfId="2123"/>
    <cellStyle name="常规 62 14" xfId="2124"/>
    <cellStyle name="常规 62 15" xfId="2125"/>
    <cellStyle name="常规 62 16" xfId="2126"/>
    <cellStyle name="常规 62 17" xfId="2127"/>
    <cellStyle name="常规 62 18" xfId="2128"/>
    <cellStyle name="常规 62 19" xfId="2129"/>
    <cellStyle name="常规 62 2" xfId="2130"/>
    <cellStyle name="常规 62 20" xfId="2131"/>
    <cellStyle name="常规 62 21" xfId="2132"/>
    <cellStyle name="常规 62 22" xfId="2133"/>
    <cellStyle name="常规 62 23" xfId="2134"/>
    <cellStyle name="常规 62 24" xfId="2135"/>
    <cellStyle name="常规 62 25" xfId="2136"/>
    <cellStyle name="常规 62 26" xfId="2137"/>
    <cellStyle name="常规 62 27" xfId="2138"/>
    <cellStyle name="常规 62 3" xfId="2139"/>
    <cellStyle name="常规 62 4" xfId="2140"/>
    <cellStyle name="常规 62 5" xfId="2141"/>
    <cellStyle name="常规 62 6" xfId="2142"/>
    <cellStyle name="常规 62 7" xfId="2143"/>
    <cellStyle name="常规 62 8" xfId="2144"/>
    <cellStyle name="常规 62 9" xfId="2145"/>
    <cellStyle name="常规 63" xfId="2146"/>
    <cellStyle name="常规 63 10" xfId="2147"/>
    <cellStyle name="常规 63 11" xfId="2148"/>
    <cellStyle name="常规 63 12" xfId="2149"/>
    <cellStyle name="常规 63 13" xfId="2150"/>
    <cellStyle name="常规 63 14" xfId="2151"/>
    <cellStyle name="常规 63 15" xfId="2152"/>
    <cellStyle name="常规 63 16" xfId="2153"/>
    <cellStyle name="常规 63 17" xfId="2154"/>
    <cellStyle name="常规 63 18" xfId="2155"/>
    <cellStyle name="常规 63 19" xfId="2156"/>
    <cellStyle name="常规 63 2" xfId="2157"/>
    <cellStyle name="常规 63 20" xfId="2158"/>
    <cellStyle name="常规 63 21" xfId="2159"/>
    <cellStyle name="常规 63 22" xfId="2160"/>
    <cellStyle name="常规 63 23" xfId="2161"/>
    <cellStyle name="常规 63 24" xfId="2162"/>
    <cellStyle name="常规 63 3" xfId="2163"/>
    <cellStyle name="常规 63 4" xfId="2164"/>
    <cellStyle name="常规 63 5" xfId="2165"/>
    <cellStyle name="常规 63 6" xfId="2166"/>
    <cellStyle name="常规 63 7" xfId="2167"/>
    <cellStyle name="常规 63 8" xfId="2168"/>
    <cellStyle name="常规 63 9" xfId="2169"/>
    <cellStyle name="常规 64" xfId="2170"/>
    <cellStyle name="常规 65" xfId="2171"/>
    <cellStyle name="常规 65 10" xfId="2172"/>
    <cellStyle name="常规 65 11" xfId="2173"/>
    <cellStyle name="常规 65 12" xfId="2174"/>
    <cellStyle name="常规 65 13" xfId="2175"/>
    <cellStyle name="常规 65 14" xfId="2176"/>
    <cellStyle name="常规 65 15" xfId="2177"/>
    <cellStyle name="常规 65 16" xfId="2178"/>
    <cellStyle name="常规 65 17" xfId="2179"/>
    <cellStyle name="常规 65 18" xfId="2180"/>
    <cellStyle name="常规 65 19" xfId="2181"/>
    <cellStyle name="常规 65 2" xfId="2182"/>
    <cellStyle name="常规 65 20" xfId="2183"/>
    <cellStyle name="常规 65 21" xfId="2184"/>
    <cellStyle name="常规 65 22" xfId="2185"/>
    <cellStyle name="常规 65 23" xfId="2186"/>
    <cellStyle name="常规 65 24" xfId="2187"/>
    <cellStyle name="常规 65 25" xfId="2188"/>
    <cellStyle name="常规 65 26" xfId="2189"/>
    <cellStyle name="常规 65 27" xfId="2190"/>
    <cellStyle name="常规 65 3" xfId="2191"/>
    <cellStyle name="常规 65 4" xfId="2192"/>
    <cellStyle name="常规 65 5" xfId="2193"/>
    <cellStyle name="常规 65 6" xfId="2194"/>
    <cellStyle name="常规 65 7" xfId="2195"/>
    <cellStyle name="常规 65 8" xfId="2196"/>
    <cellStyle name="常规 65 9" xfId="2197"/>
    <cellStyle name="常规 66" xfId="2198"/>
    <cellStyle name="常规 67" xfId="2199"/>
    <cellStyle name="常规 68" xfId="2200"/>
    <cellStyle name="常规 69" xfId="2201"/>
    <cellStyle name="常规 7" xfId="2202"/>
    <cellStyle name="常规 7 15" xfId="2203"/>
    <cellStyle name="常规 7 2" xfId="2204"/>
    <cellStyle name="常规 7 2 2" xfId="2205"/>
    <cellStyle name="常规 7 2 3" xfId="2206"/>
    <cellStyle name="常规 7 2 4" xfId="2207"/>
    <cellStyle name="常规 7 20" xfId="2208"/>
    <cellStyle name="常规 7 3" xfId="2209"/>
    <cellStyle name="常规 70" xfId="2210"/>
    <cellStyle name="常规 71" xfId="2211"/>
    <cellStyle name="常规 72" xfId="2212"/>
    <cellStyle name="常规 72 2" xfId="2213"/>
    <cellStyle name="常规 72 3" xfId="2214"/>
    <cellStyle name="常规 72 4" xfId="2215"/>
    <cellStyle name="常规 73" xfId="2216"/>
    <cellStyle name="常规 74" xfId="2217"/>
    <cellStyle name="常规 75" xfId="2218"/>
    <cellStyle name="常规 76" xfId="2219"/>
    <cellStyle name="常规 77" xfId="2220"/>
    <cellStyle name="常规 77 2" xfId="2221"/>
    <cellStyle name="常规 77 3" xfId="2222"/>
    <cellStyle name="常规 77 4" xfId="2223"/>
    <cellStyle name="常规 78" xfId="2224"/>
    <cellStyle name="常规 79" xfId="2225"/>
    <cellStyle name="常规 8" xfId="2226"/>
    <cellStyle name="常规 8 10" xfId="2227"/>
    <cellStyle name="常规 8 11" xfId="2228"/>
    <cellStyle name="常规 8 12" xfId="2229"/>
    <cellStyle name="常规 8 13" xfId="2230"/>
    <cellStyle name="常规 8 14" xfId="2231"/>
    <cellStyle name="常规 8 14 10" xfId="2232"/>
    <cellStyle name="常规 8 14 11" xfId="2233"/>
    <cellStyle name="常规 8 14 12" xfId="2234"/>
    <cellStyle name="常规 8 14 13" xfId="2235"/>
    <cellStyle name="常规 8 14 14" xfId="2236"/>
    <cellStyle name="常规 8 14 15" xfId="2237"/>
    <cellStyle name="常规 8 14 16" xfId="2238"/>
    <cellStyle name="常规 8 14 17" xfId="2239"/>
    <cellStyle name="常规 8 14 2" xfId="2240"/>
    <cellStyle name="常规 8 14 3" xfId="2241"/>
    <cellStyle name="常规 8 14 4" xfId="2242"/>
    <cellStyle name="常规 8 14 5" xfId="2243"/>
    <cellStyle name="常规 8 14 6" xfId="2244"/>
    <cellStyle name="常规 8 14 7" xfId="2245"/>
    <cellStyle name="常规 8 14 8" xfId="2246"/>
    <cellStyle name="常规 8 14 9" xfId="2247"/>
    <cellStyle name="常规 8 15" xfId="2248"/>
    <cellStyle name="常规 8 16" xfId="2249"/>
    <cellStyle name="常规 8 17" xfId="2250"/>
    <cellStyle name="常规 8 2" xfId="2251"/>
    <cellStyle name="常规 8 3" xfId="2252"/>
    <cellStyle name="常规 8 4" xfId="2253"/>
    <cellStyle name="常规 8 5" xfId="2254"/>
    <cellStyle name="常规 8 6" xfId="2255"/>
    <cellStyle name="常规 8 7" xfId="2256"/>
    <cellStyle name="常规 8 8" xfId="2257"/>
    <cellStyle name="常规 8 9" xfId="2258"/>
    <cellStyle name="常规 80" xfId="2259"/>
    <cellStyle name="常规 81" xfId="2260"/>
    <cellStyle name="常规 82" xfId="2261"/>
    <cellStyle name="常规 83" xfId="2262"/>
    <cellStyle name="常规 84" xfId="2263"/>
    <cellStyle name="常规 85" xfId="2264"/>
    <cellStyle name="常规 86" xfId="2265"/>
    <cellStyle name="常规 87" xfId="2266"/>
    <cellStyle name="常规 88" xfId="2267"/>
    <cellStyle name="常规 89" xfId="2268"/>
    <cellStyle name="常规 9" xfId="2269"/>
    <cellStyle name="常规 9 17" xfId="2270"/>
    <cellStyle name="常规 9 2" xfId="2271"/>
    <cellStyle name="常规 9 3" xfId="2272"/>
    <cellStyle name="常规 90" xfId="2273"/>
    <cellStyle name="常规 91" xfId="2274"/>
    <cellStyle name="常规 92" xfId="2275"/>
    <cellStyle name="常规 93" xfId="2276"/>
    <cellStyle name="常规 94" xfId="2277"/>
    <cellStyle name="常规 95" xfId="2278"/>
    <cellStyle name="常规 96" xfId="5"/>
    <cellStyle name="常规 97" xfId="2279"/>
    <cellStyle name="常规 98" xfId="2280"/>
    <cellStyle name="常规 99" xfId="2281"/>
    <cellStyle name="好 10" xfId="2282"/>
    <cellStyle name="好 11" xfId="2283"/>
    <cellStyle name="好 12" xfId="2284"/>
    <cellStyle name="好 13" xfId="2285"/>
    <cellStyle name="好 14" xfId="2286"/>
    <cellStyle name="好 2" xfId="2287"/>
    <cellStyle name="好 3" xfId="2288"/>
    <cellStyle name="好 4" xfId="2289"/>
    <cellStyle name="好 5" xfId="2290"/>
    <cellStyle name="好 6" xfId="2291"/>
    <cellStyle name="好 7" xfId="2292"/>
    <cellStyle name="好 8" xfId="2293"/>
    <cellStyle name="好 9" xfId="2294"/>
    <cellStyle name="好_03公共财政拨款" xfId="2295"/>
    <cellStyle name="好_04-1一般公共预算专项业务费支出明细" xfId="2296"/>
    <cellStyle name="好_11月份" xfId="2297"/>
    <cellStyle name="好_11月份 2" xfId="2298"/>
    <cellStyle name="好_11月份 3" xfId="2299"/>
    <cellStyle name="好_2014年预算报告附表（4.27改工会费）" xfId="2300"/>
    <cellStyle name="好_2014年预算表（12.29）" xfId="2301"/>
    <cellStyle name="好_2014年预算表（12.29） 10" xfId="2302"/>
    <cellStyle name="好_2014年预算表（12.29） 11" xfId="2303"/>
    <cellStyle name="好_2014年预算表（12.29） 12" xfId="2304"/>
    <cellStyle name="好_2014年预算表（12.29） 12 10" xfId="2305"/>
    <cellStyle name="好_2014年预算表（12.29） 12 11" xfId="2306"/>
    <cellStyle name="好_2014年预算表（12.29） 12 2" xfId="2307"/>
    <cellStyle name="好_2014年预算表（12.29） 12 3" xfId="2308"/>
    <cellStyle name="好_2014年预算表（12.29） 12 4" xfId="2309"/>
    <cellStyle name="好_2014年预算表（12.29） 12 5" xfId="2310"/>
    <cellStyle name="好_2014年预算表（12.29） 12 6" xfId="2311"/>
    <cellStyle name="好_2014年预算表（12.29） 12 7" xfId="2312"/>
    <cellStyle name="好_2014年预算表（12.29） 12 8" xfId="2313"/>
    <cellStyle name="好_2014年预算表（12.29） 12 9" xfId="2314"/>
    <cellStyle name="好_2014年预算表（12.29） 13" xfId="2315"/>
    <cellStyle name="好_2014年预算表（12.29） 14" xfId="2316"/>
    <cellStyle name="好_2014年预算表（12.29） 2" xfId="2317"/>
    <cellStyle name="好_2014年预算表（12.29） 3" xfId="2318"/>
    <cellStyle name="好_2014年预算表（12.29） 4" xfId="2319"/>
    <cellStyle name="好_2014年预算表（12.29） 5" xfId="2320"/>
    <cellStyle name="好_2014年预算表（12.29） 6" xfId="2321"/>
    <cellStyle name="好_2014年预算表（12.29） 7" xfId="2322"/>
    <cellStyle name="好_2014年预算表（12.29） 8" xfId="2323"/>
    <cellStyle name="好_2014年预算表（12.29） 9" xfId="2324"/>
    <cellStyle name="好_2014年预算表（12.29）_2014年预算报告附表（4.27改工会费）" xfId="2325"/>
    <cellStyle name="好_2014年预算表（12.29）_Sheet3" xfId="2326"/>
    <cellStyle name="好_2014年预算表（12.29）_表四（工资及运转）" xfId="2327"/>
    <cellStyle name="好_2015年总预算套表（1.13）" xfId="2328"/>
    <cellStyle name="好_Book1" xfId="2329"/>
    <cellStyle name="好_Book1 2" xfId="2330"/>
    <cellStyle name="好_Book1 3" xfId="2331"/>
    <cellStyle name="好_Sheet2" xfId="2332"/>
    <cellStyle name="好_Sheet3" xfId="2333"/>
    <cellStyle name="好_YB01" xfId="2334"/>
    <cellStyle name="好_YB01 10" xfId="2335"/>
    <cellStyle name="好_YB01 11" xfId="2336"/>
    <cellStyle name="好_YB01 12" xfId="2337"/>
    <cellStyle name="好_YB01 13" xfId="2338"/>
    <cellStyle name="好_YB01 14" xfId="2339"/>
    <cellStyle name="好_YB01 2" xfId="2340"/>
    <cellStyle name="好_YB01 3" xfId="2341"/>
    <cellStyle name="好_YB01 4" xfId="2342"/>
    <cellStyle name="好_YB01 5" xfId="2343"/>
    <cellStyle name="好_YB01 6" xfId="2344"/>
    <cellStyle name="好_YB01 7" xfId="2345"/>
    <cellStyle name="好_YB01 8" xfId="2346"/>
    <cellStyle name="好_YB01 9" xfId="2347"/>
    <cellStyle name="好_YB01_表一(上报)" xfId="2348"/>
    <cellStyle name="好_YB01_需安排支出情况 (列支)" xfId="2349"/>
    <cellStyle name="好_YB01_需安排支出情况 (列支) 10" xfId="2350"/>
    <cellStyle name="好_YB01_需安排支出情况 (列支) 11" xfId="2351"/>
    <cellStyle name="好_YB01_需安排支出情况 (列支) 12" xfId="2352"/>
    <cellStyle name="好_YB01_需安排支出情况 (列支) 13" xfId="2353"/>
    <cellStyle name="好_YB01_需安排支出情况 (列支) 14" xfId="2354"/>
    <cellStyle name="好_YB01_需安排支出情况 (列支) 2" xfId="2355"/>
    <cellStyle name="好_YB01_需安排支出情况 (列支) 3" xfId="2356"/>
    <cellStyle name="好_YB01_需安排支出情况 (列支) 4" xfId="2357"/>
    <cellStyle name="好_YB01_需安排支出情况 (列支) 5" xfId="2358"/>
    <cellStyle name="好_YB01_需安排支出情况 (列支) 6" xfId="2359"/>
    <cellStyle name="好_YB01_需安排支出情况 (列支) 7" xfId="2360"/>
    <cellStyle name="好_YB01_需安排支出情况 (列支) 8" xfId="2361"/>
    <cellStyle name="好_YB01_需安排支出情况 (列支) 9" xfId="2362"/>
    <cellStyle name="好_表四（工资及运转)" xfId="2363"/>
    <cellStyle name="好_表四（工资及运转）" xfId="2364"/>
    <cellStyle name="好_表一(上报)" xfId="2365"/>
    <cellStyle name="好_表一(上报) 2" xfId="2366"/>
    <cellStyle name="好_表一(上报) 3" xfId="2367"/>
    <cellStyle name="好_附件2：2014年地方财政预算表" xfId="2368"/>
    <cellStyle name="好_附件2：2014年地方财政预算表 10" xfId="2369"/>
    <cellStyle name="好_附件2：2014年地方财政预算表 11" xfId="2370"/>
    <cellStyle name="好_附件2：2014年地方财政预算表 12" xfId="2371"/>
    <cellStyle name="好_附件2：2014年地方财政预算表 13" xfId="2372"/>
    <cellStyle name="好_附件2：2014年地方财政预算表 14" xfId="2373"/>
    <cellStyle name="好_附件2：2014年地方财政预算表 2" xfId="2374"/>
    <cellStyle name="好_附件2：2014年地方财政预算表 3" xfId="2375"/>
    <cellStyle name="好_附件2：2014年地方财政预算表 4" xfId="2376"/>
    <cellStyle name="好_附件2：2014年地方财政预算表 5" xfId="2377"/>
    <cellStyle name="好_附件2：2014年地方财政预算表 6" xfId="2378"/>
    <cellStyle name="好_附件2：2014年地方财政预算表 7" xfId="2379"/>
    <cellStyle name="好_附件2：2014年地方财政预算表 8" xfId="2380"/>
    <cellStyle name="好_附件2：2014年地方财政预算表 9" xfId="2381"/>
    <cellStyle name="好_项目支出分单位表" xfId="2382"/>
    <cellStyle name="好_项目支出分单位表 2" xfId="2383"/>
    <cellStyle name="好_项目支出分单位表 3" xfId="2384"/>
    <cellStyle name="好_需安排支出情况 (列支)" xfId="2385"/>
    <cellStyle name="好_需安排支出情况 (列支) 2" xfId="2386"/>
    <cellStyle name="好_需安排支出情况 (列支) 3" xfId="2387"/>
    <cellStyle name="好_需安排支出情况 (列支)_1" xfId="2388"/>
    <cellStyle name="好_需安排支出情况 (列支)_1 2" xfId="2389"/>
    <cellStyle name="好_需安排支出情况 (列支)_1 3" xfId="2390"/>
    <cellStyle name="汇总 10" xfId="2391"/>
    <cellStyle name="汇总 11" xfId="2392"/>
    <cellStyle name="汇总 12" xfId="2393"/>
    <cellStyle name="汇总 13" xfId="2394"/>
    <cellStyle name="汇总 14" xfId="2395"/>
    <cellStyle name="汇总 2" xfId="2396"/>
    <cellStyle name="汇总 3" xfId="2397"/>
    <cellStyle name="汇总 4" xfId="2398"/>
    <cellStyle name="汇总 5" xfId="2399"/>
    <cellStyle name="汇总 6" xfId="2400"/>
    <cellStyle name="汇总 7" xfId="2401"/>
    <cellStyle name="汇总 8" xfId="2402"/>
    <cellStyle name="汇总 9" xfId="2403"/>
    <cellStyle name="计算 10" xfId="2404"/>
    <cellStyle name="计算 11" xfId="2405"/>
    <cellStyle name="计算 12" xfId="2406"/>
    <cellStyle name="计算 13" xfId="2407"/>
    <cellStyle name="计算 14" xfId="2408"/>
    <cellStyle name="计算 2" xfId="2409"/>
    <cellStyle name="计算 3" xfId="2410"/>
    <cellStyle name="计算 4" xfId="2411"/>
    <cellStyle name="计算 5" xfId="2412"/>
    <cellStyle name="计算 6" xfId="2413"/>
    <cellStyle name="计算 7" xfId="2414"/>
    <cellStyle name="计算 8" xfId="2415"/>
    <cellStyle name="计算 9" xfId="2416"/>
    <cellStyle name="检查单元格 10" xfId="2417"/>
    <cellStyle name="检查单元格 11" xfId="2418"/>
    <cellStyle name="检查单元格 12" xfId="2419"/>
    <cellStyle name="检查单元格 13" xfId="2420"/>
    <cellStyle name="检查单元格 14" xfId="2421"/>
    <cellStyle name="检查单元格 2" xfId="2422"/>
    <cellStyle name="检查单元格 3" xfId="2423"/>
    <cellStyle name="检查单元格 4" xfId="2424"/>
    <cellStyle name="检查单元格 5" xfId="2425"/>
    <cellStyle name="检查单元格 6" xfId="2426"/>
    <cellStyle name="检查单元格 7" xfId="2427"/>
    <cellStyle name="检查单元格 8" xfId="2428"/>
    <cellStyle name="检查单元格 9" xfId="2429"/>
    <cellStyle name="解释性文本 10" xfId="2430"/>
    <cellStyle name="解释性文本 11" xfId="2431"/>
    <cellStyle name="解释性文本 12" xfId="2432"/>
    <cellStyle name="解释性文本 13" xfId="2433"/>
    <cellStyle name="解释性文本 14" xfId="2434"/>
    <cellStyle name="解释性文本 2" xfId="2435"/>
    <cellStyle name="解释性文本 3" xfId="2436"/>
    <cellStyle name="解释性文本 4" xfId="2437"/>
    <cellStyle name="解释性文本 5" xfId="2438"/>
    <cellStyle name="解释性文本 6" xfId="2439"/>
    <cellStyle name="解释性文本 7" xfId="2440"/>
    <cellStyle name="解释性文本 8" xfId="2441"/>
    <cellStyle name="解释性文本 9" xfId="2442"/>
    <cellStyle name="警告文本 10" xfId="2443"/>
    <cellStyle name="警告文本 11" xfId="2444"/>
    <cellStyle name="警告文本 12" xfId="2445"/>
    <cellStyle name="警告文本 13" xfId="2446"/>
    <cellStyle name="警告文本 14" xfId="2447"/>
    <cellStyle name="警告文本 2" xfId="2448"/>
    <cellStyle name="警告文本 3" xfId="2449"/>
    <cellStyle name="警告文本 4" xfId="2450"/>
    <cellStyle name="警告文本 5" xfId="2451"/>
    <cellStyle name="警告文本 6" xfId="2452"/>
    <cellStyle name="警告文本 7" xfId="2453"/>
    <cellStyle name="警告文本 8" xfId="2454"/>
    <cellStyle name="警告文本 9" xfId="2455"/>
    <cellStyle name="链接单元格 10" xfId="2456"/>
    <cellStyle name="链接单元格 11" xfId="2457"/>
    <cellStyle name="链接单元格 12" xfId="2458"/>
    <cellStyle name="链接单元格 13" xfId="2459"/>
    <cellStyle name="链接单元格 14" xfId="2460"/>
    <cellStyle name="链接单元格 2" xfId="2461"/>
    <cellStyle name="链接单元格 3" xfId="2462"/>
    <cellStyle name="链接单元格 4" xfId="2463"/>
    <cellStyle name="链接单元格 5" xfId="2464"/>
    <cellStyle name="链接单元格 6" xfId="2465"/>
    <cellStyle name="链接单元格 7" xfId="2466"/>
    <cellStyle name="链接单元格 8" xfId="2467"/>
    <cellStyle name="链接单元格 9" xfId="2468"/>
    <cellStyle name="霓付 [0]_97MBO" xfId="2469"/>
    <cellStyle name="霓付_97MBO" xfId="2470"/>
    <cellStyle name="烹拳 [0]_97MBO" xfId="2471"/>
    <cellStyle name="烹拳_97MBO" xfId="2472"/>
    <cellStyle name="普通_ 白土" xfId="2473"/>
    <cellStyle name="千分位[0]_ 白土" xfId="2474"/>
    <cellStyle name="千分位_ 白土" xfId="2475"/>
    <cellStyle name="千位[0]_1" xfId="2476"/>
    <cellStyle name="千位_1" xfId="2477"/>
    <cellStyle name="千位分隔 2" xfId="2478"/>
    <cellStyle name="千位分隔 2 2" xfId="2479"/>
    <cellStyle name="千位分隔 3" xfId="2480"/>
    <cellStyle name="千位分隔 3 2 2" xfId="2481"/>
    <cellStyle name="千位分隔 4" xfId="2662"/>
    <cellStyle name="千位分隔 4 2" xfId="2482"/>
    <cellStyle name="千位分隔[0] 2" xfId="2483"/>
    <cellStyle name="钎霖_laroux" xfId="2484"/>
    <cellStyle name="强调文字颜色 1 10" xfId="2485"/>
    <cellStyle name="强调文字颜色 1 11" xfId="2486"/>
    <cellStyle name="强调文字颜色 1 12" xfId="2487"/>
    <cellStyle name="强调文字颜色 1 13" xfId="2488"/>
    <cellStyle name="强调文字颜色 1 14" xfId="2489"/>
    <cellStyle name="强调文字颜色 1 2" xfId="2490"/>
    <cellStyle name="强调文字颜色 1 3" xfId="2491"/>
    <cellStyle name="强调文字颜色 1 4" xfId="2492"/>
    <cellStyle name="强调文字颜色 1 5" xfId="2493"/>
    <cellStyle name="强调文字颜色 1 6" xfId="2494"/>
    <cellStyle name="强调文字颜色 1 7" xfId="2495"/>
    <cellStyle name="强调文字颜色 1 8" xfId="2496"/>
    <cellStyle name="强调文字颜色 1 9" xfId="2497"/>
    <cellStyle name="强调文字颜色 2 10" xfId="2498"/>
    <cellStyle name="强调文字颜色 2 11" xfId="2499"/>
    <cellStyle name="强调文字颜色 2 12" xfId="2500"/>
    <cellStyle name="强调文字颜色 2 13" xfId="2501"/>
    <cellStyle name="强调文字颜色 2 14" xfId="2502"/>
    <cellStyle name="强调文字颜色 2 2" xfId="2503"/>
    <cellStyle name="强调文字颜色 2 3" xfId="2504"/>
    <cellStyle name="强调文字颜色 2 4" xfId="2505"/>
    <cellStyle name="强调文字颜色 2 5" xfId="2506"/>
    <cellStyle name="强调文字颜色 2 6" xfId="2507"/>
    <cellStyle name="强调文字颜色 2 7" xfId="2508"/>
    <cellStyle name="强调文字颜色 2 8" xfId="2509"/>
    <cellStyle name="强调文字颜色 2 9" xfId="2510"/>
    <cellStyle name="强调文字颜色 3 10" xfId="2511"/>
    <cellStyle name="强调文字颜色 3 11" xfId="2512"/>
    <cellStyle name="强调文字颜色 3 12" xfId="2513"/>
    <cellStyle name="强调文字颜色 3 13" xfId="2514"/>
    <cellStyle name="强调文字颜色 3 14" xfId="2515"/>
    <cellStyle name="强调文字颜色 3 2" xfId="2516"/>
    <cellStyle name="强调文字颜色 3 3" xfId="2517"/>
    <cellStyle name="强调文字颜色 3 4" xfId="2518"/>
    <cellStyle name="强调文字颜色 3 5" xfId="2519"/>
    <cellStyle name="强调文字颜色 3 6" xfId="2520"/>
    <cellStyle name="强调文字颜色 3 7" xfId="2521"/>
    <cellStyle name="强调文字颜色 3 8" xfId="2522"/>
    <cellStyle name="强调文字颜色 3 9" xfId="2523"/>
    <cellStyle name="强调文字颜色 4 10" xfId="2524"/>
    <cellStyle name="强调文字颜色 4 11" xfId="2525"/>
    <cellStyle name="强调文字颜色 4 12" xfId="2526"/>
    <cellStyle name="强调文字颜色 4 13" xfId="2527"/>
    <cellStyle name="强调文字颜色 4 14" xfId="2528"/>
    <cellStyle name="强调文字颜色 4 2" xfId="2529"/>
    <cellStyle name="强调文字颜色 4 3" xfId="2530"/>
    <cellStyle name="强调文字颜色 4 4" xfId="2531"/>
    <cellStyle name="强调文字颜色 4 5" xfId="2532"/>
    <cellStyle name="强调文字颜色 4 6" xfId="2533"/>
    <cellStyle name="强调文字颜色 4 7" xfId="2534"/>
    <cellStyle name="强调文字颜色 4 8" xfId="2535"/>
    <cellStyle name="强调文字颜色 4 9" xfId="2536"/>
    <cellStyle name="强调文字颜色 5 10" xfId="2537"/>
    <cellStyle name="强调文字颜色 5 11" xfId="2538"/>
    <cellStyle name="强调文字颜色 5 12" xfId="2539"/>
    <cellStyle name="强调文字颜色 5 13" xfId="2540"/>
    <cellStyle name="强调文字颜色 5 14" xfId="2541"/>
    <cellStyle name="强调文字颜色 5 2" xfId="2542"/>
    <cellStyle name="强调文字颜色 5 3" xfId="2543"/>
    <cellStyle name="强调文字颜色 5 4" xfId="2544"/>
    <cellStyle name="强调文字颜色 5 5" xfId="2545"/>
    <cellStyle name="强调文字颜色 5 6" xfId="2546"/>
    <cellStyle name="强调文字颜色 5 7" xfId="2547"/>
    <cellStyle name="强调文字颜色 5 8" xfId="2548"/>
    <cellStyle name="强调文字颜色 5 9" xfId="2549"/>
    <cellStyle name="强调文字颜色 6 10" xfId="2550"/>
    <cellStyle name="强调文字颜色 6 11" xfId="2551"/>
    <cellStyle name="强调文字颜色 6 12" xfId="2552"/>
    <cellStyle name="强调文字颜色 6 13" xfId="2553"/>
    <cellStyle name="强调文字颜色 6 14" xfId="2554"/>
    <cellStyle name="强调文字颜色 6 2" xfId="2555"/>
    <cellStyle name="强调文字颜色 6 3" xfId="2556"/>
    <cellStyle name="强调文字颜色 6 4" xfId="2557"/>
    <cellStyle name="强调文字颜色 6 5" xfId="2558"/>
    <cellStyle name="强调文字颜色 6 6" xfId="2559"/>
    <cellStyle name="强调文字颜色 6 7" xfId="2560"/>
    <cellStyle name="强调文字颜色 6 8" xfId="2561"/>
    <cellStyle name="强调文字颜色 6 9" xfId="2562"/>
    <cellStyle name="适中 10" xfId="2563"/>
    <cellStyle name="适中 11" xfId="2564"/>
    <cellStyle name="适中 12" xfId="2565"/>
    <cellStyle name="适中 13" xfId="2566"/>
    <cellStyle name="适中 14" xfId="2567"/>
    <cellStyle name="适中 2" xfId="2568"/>
    <cellStyle name="适中 3" xfId="2569"/>
    <cellStyle name="适中 4" xfId="2570"/>
    <cellStyle name="适中 5" xfId="2571"/>
    <cellStyle name="适中 6" xfId="2572"/>
    <cellStyle name="适中 7" xfId="2573"/>
    <cellStyle name="适中 8" xfId="2574"/>
    <cellStyle name="适中 9" xfId="2575"/>
    <cellStyle name="输出 10" xfId="2576"/>
    <cellStyle name="输出 11" xfId="2577"/>
    <cellStyle name="输出 12" xfId="2578"/>
    <cellStyle name="输出 13" xfId="2579"/>
    <cellStyle name="输出 14" xfId="2580"/>
    <cellStyle name="输出 2" xfId="2581"/>
    <cellStyle name="输出 3" xfId="2582"/>
    <cellStyle name="输出 4" xfId="2583"/>
    <cellStyle name="输出 5" xfId="2584"/>
    <cellStyle name="输出 6" xfId="2585"/>
    <cellStyle name="输出 7" xfId="2586"/>
    <cellStyle name="输出 8" xfId="2587"/>
    <cellStyle name="输出 9" xfId="2588"/>
    <cellStyle name="输入 10" xfId="2589"/>
    <cellStyle name="输入 11" xfId="2590"/>
    <cellStyle name="输入 12" xfId="2591"/>
    <cellStyle name="输入 13" xfId="2592"/>
    <cellStyle name="输入 14" xfId="2593"/>
    <cellStyle name="输入 2" xfId="2594"/>
    <cellStyle name="输入 3" xfId="2595"/>
    <cellStyle name="输入 4" xfId="2596"/>
    <cellStyle name="输入 5" xfId="2597"/>
    <cellStyle name="输入 6" xfId="2598"/>
    <cellStyle name="输入 7" xfId="2599"/>
    <cellStyle name="输入 8" xfId="2600"/>
    <cellStyle name="输入 9" xfId="2601"/>
    <cellStyle name="样式 1" xfId="2602"/>
    <cellStyle name="样式 1 10" xfId="2603"/>
    <cellStyle name="样式 1 11" xfId="2604"/>
    <cellStyle name="样式 1 12" xfId="2605"/>
    <cellStyle name="样式 1 12 10" xfId="2606"/>
    <cellStyle name="样式 1 12 11" xfId="2607"/>
    <cellStyle name="样式 1 12 12" xfId="2608"/>
    <cellStyle name="样式 1 12 13" xfId="2609"/>
    <cellStyle name="样式 1 12 14" xfId="2610"/>
    <cellStyle name="样式 1 12 15" xfId="2611"/>
    <cellStyle name="样式 1 12 16" xfId="2612"/>
    <cellStyle name="样式 1 12 17" xfId="2613"/>
    <cellStyle name="样式 1 12 2" xfId="2614"/>
    <cellStyle name="样式 1 12 3" xfId="2615"/>
    <cellStyle name="样式 1 12 4" xfId="2616"/>
    <cellStyle name="样式 1 12 5" xfId="2617"/>
    <cellStyle name="样式 1 12 6" xfId="2618"/>
    <cellStyle name="样式 1 12 7" xfId="2619"/>
    <cellStyle name="样式 1 12 8" xfId="2620"/>
    <cellStyle name="样式 1 12 9" xfId="2621"/>
    <cellStyle name="样式 1 13" xfId="2622"/>
    <cellStyle name="样式 1 14" xfId="2623"/>
    <cellStyle name="样式 1 2" xfId="2624"/>
    <cellStyle name="样式 1 3" xfId="2625"/>
    <cellStyle name="样式 1 4" xfId="2626"/>
    <cellStyle name="样式 1 5" xfId="2627"/>
    <cellStyle name="样式 1 6" xfId="2628"/>
    <cellStyle name="样式 1 7" xfId="2629"/>
    <cellStyle name="样式 1 8" xfId="2630"/>
    <cellStyle name="样式 1 9" xfId="2631"/>
    <cellStyle name="注释 10" xfId="2632"/>
    <cellStyle name="注释 11" xfId="2633"/>
    <cellStyle name="注释 12" xfId="2634"/>
    <cellStyle name="注释 13" xfId="2635"/>
    <cellStyle name="注释 14" xfId="2636"/>
    <cellStyle name="注释 2" xfId="2637"/>
    <cellStyle name="注释 2 2" xfId="2638"/>
    <cellStyle name="注释 2 3" xfId="2639"/>
    <cellStyle name="注释 2 4" xfId="2640"/>
    <cellStyle name="注释 3" xfId="2641"/>
    <cellStyle name="注释 3 2" xfId="2642"/>
    <cellStyle name="注释 3 3" xfId="2643"/>
    <cellStyle name="注释 3 4" xfId="2644"/>
    <cellStyle name="注释 4" xfId="2645"/>
    <cellStyle name="注释 5" xfId="2646"/>
    <cellStyle name="注释 6" xfId="2647"/>
    <cellStyle name="注释 7" xfId="2648"/>
    <cellStyle name="注释 8" xfId="2649"/>
    <cellStyle name="注释 9" xfId="2650"/>
    <cellStyle name="콤마 [0]_BOILER-CO1" xfId="2651"/>
    <cellStyle name="콤마_BOILER-CO1" xfId="2652"/>
    <cellStyle name="통화 [0]_BOILER-CO1" xfId="2653"/>
    <cellStyle name="통화_BOILER-CO1" xfId="2654"/>
    <cellStyle name="표준_0N-HANDLING " xfId="26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26;&#24037;&#22996;&#20250;(&#26368;&#32456;&#31295;)0410/2018&#24180;&#39044;&#31639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二之一  2018年新区财政收支平衡表（方案一）"/>
      <sheetName val="与2017年对比表"/>
      <sheetName val="（科室报表04）一般公共预算项目经费支出预算表"/>
      <sheetName val="政府购买服务类"/>
      <sheetName val="城市基础设施建设类"/>
      <sheetName val="规划编制类"/>
      <sheetName val="信息化系统建设类"/>
      <sheetName val="重大活动类"/>
      <sheetName val="产业扶持类"/>
      <sheetName val="其他（市民中心搬迁、学校、医院运营补贴"/>
      <sheetName val="Sheet7"/>
    </sheetNames>
    <sheetDataSet>
      <sheetData sheetId="0" refreshError="1"/>
      <sheetData sheetId="1" refreshError="1">
        <row r="7">
          <cell r="C7">
            <v>54431.984027999992</v>
          </cell>
          <cell r="D7">
            <v>16523.620448000001</v>
          </cell>
          <cell r="E7">
            <v>40674.365392</v>
          </cell>
        </row>
        <row r="60">
          <cell r="D60">
            <v>93.4</v>
          </cell>
          <cell r="E60">
            <v>199.9</v>
          </cell>
        </row>
        <row r="61">
          <cell r="C61">
            <v>7711.35</v>
          </cell>
          <cell r="D61">
            <v>172</v>
          </cell>
          <cell r="E61">
            <v>318.8</v>
          </cell>
        </row>
        <row r="62">
          <cell r="C62">
            <v>6686.7499999999991</v>
          </cell>
          <cell r="D62">
            <v>137.9</v>
          </cell>
          <cell r="E62">
            <v>285.3</v>
          </cell>
        </row>
        <row r="63">
          <cell r="C63">
            <v>9786.9699999999993</v>
          </cell>
          <cell r="D63">
            <v>196.7</v>
          </cell>
          <cell r="E63">
            <v>396</v>
          </cell>
        </row>
        <row r="64">
          <cell r="C64">
            <v>911.39</v>
          </cell>
          <cell r="D64">
            <v>1500</v>
          </cell>
        </row>
        <row r="66">
          <cell r="C66">
            <v>1027.21</v>
          </cell>
          <cell r="D66">
            <v>1300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Q36"/>
  <sheetViews>
    <sheetView workbookViewId="0">
      <pane xSplit="1" ySplit="6" topLeftCell="B19" activePane="bottomRight" state="frozen"/>
      <selection activeCell="E21" sqref="E21"/>
      <selection pane="topRight" activeCell="E21" sqref="E21"/>
      <selection pane="bottomLeft" activeCell="E21" sqref="E21"/>
      <selection pane="bottomRight" activeCell="A2" sqref="A2:L2"/>
    </sheetView>
  </sheetViews>
  <sheetFormatPr defaultColWidth="9" defaultRowHeight="14.25"/>
  <cols>
    <col min="1" max="1" width="25.125" style="1" customWidth="1"/>
    <col min="2" max="2" width="9.75" style="1" customWidth="1"/>
    <col min="3" max="3" width="9" style="2" customWidth="1"/>
    <col min="4" max="4" width="7.125" style="1" customWidth="1"/>
    <col min="5" max="5" width="8.875" style="1" customWidth="1"/>
    <col min="6" max="6" width="8.5" style="1" customWidth="1"/>
    <col min="7" max="7" width="26.75" style="1" customWidth="1"/>
    <col min="8" max="8" width="7.875" style="1" customWidth="1"/>
    <col min="9" max="9" width="7.625" style="1" customWidth="1"/>
    <col min="10" max="10" width="7.375" style="1" customWidth="1"/>
    <col min="11" max="11" width="8" style="1" bestFit="1" customWidth="1"/>
    <col min="12" max="12" width="7.25" style="1" customWidth="1"/>
    <col min="13" max="173" width="9" style="1"/>
    <col min="174" max="16384" width="9" style="21"/>
  </cols>
  <sheetData>
    <row r="1" spans="1:15" ht="12" customHeight="1">
      <c r="A1" s="62" t="s">
        <v>215</v>
      </c>
    </row>
    <row r="2" spans="1:15" ht="29.1" customHeight="1">
      <c r="A2" s="142" t="s">
        <v>303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5" ht="16.5" customHeight="1">
      <c r="A3" s="3" t="s">
        <v>0</v>
      </c>
      <c r="B3" s="3"/>
      <c r="C3" s="4"/>
      <c r="D3" s="3"/>
      <c r="E3" s="3"/>
      <c r="F3" s="3"/>
      <c r="G3" s="3"/>
      <c r="H3" s="5"/>
      <c r="I3" s="5"/>
      <c r="J3" s="6"/>
      <c r="K3" s="143" t="s">
        <v>214</v>
      </c>
      <c r="L3" s="143"/>
    </row>
    <row r="4" spans="1:15" ht="16.5" customHeight="1">
      <c r="A4" s="144" t="s">
        <v>2</v>
      </c>
      <c r="B4" s="144"/>
      <c r="C4" s="144"/>
      <c r="D4" s="144"/>
      <c r="E4" s="144"/>
      <c r="F4" s="144"/>
      <c r="G4" s="144" t="s">
        <v>3</v>
      </c>
      <c r="H4" s="144"/>
      <c r="I4" s="144"/>
      <c r="J4" s="144"/>
      <c r="K4" s="144"/>
      <c r="L4" s="144"/>
    </row>
    <row r="5" spans="1:15" s="8" customFormat="1" ht="18.75" customHeight="1">
      <c r="A5" s="140" t="s">
        <v>4</v>
      </c>
      <c r="B5" s="145" t="s">
        <v>220</v>
      </c>
      <c r="C5" s="146" t="s">
        <v>221</v>
      </c>
      <c r="D5" s="146"/>
      <c r="E5" s="146"/>
      <c r="F5" s="146"/>
      <c r="G5" s="140" t="s">
        <v>6</v>
      </c>
      <c r="H5" s="147" t="s">
        <v>220</v>
      </c>
      <c r="I5" s="146" t="s">
        <v>221</v>
      </c>
      <c r="J5" s="146"/>
      <c r="K5" s="146"/>
      <c r="L5" s="146"/>
    </row>
    <row r="6" spans="1:15" s="8" customFormat="1" ht="30.75" customHeight="1">
      <c r="A6" s="141"/>
      <c r="B6" s="145"/>
      <c r="C6" s="34" t="s">
        <v>5</v>
      </c>
      <c r="D6" s="7" t="s">
        <v>61</v>
      </c>
      <c r="E6" s="31" t="s">
        <v>62</v>
      </c>
      <c r="F6" s="32" t="s">
        <v>63</v>
      </c>
      <c r="G6" s="141"/>
      <c r="H6" s="148"/>
      <c r="I6" s="33" t="s">
        <v>5</v>
      </c>
      <c r="J6" s="7" t="s">
        <v>64</v>
      </c>
      <c r="K6" s="31" t="s">
        <v>62</v>
      </c>
      <c r="L6" s="32" t="s">
        <v>63</v>
      </c>
    </row>
    <row r="7" spans="1:15" s="19" customFormat="1" ht="19.5" customHeight="1">
      <c r="A7" s="16" t="s">
        <v>7</v>
      </c>
      <c r="B7" s="10">
        <f>SUM(B8:B22)</f>
        <v>146867</v>
      </c>
      <c r="C7" s="11">
        <f>SUM(C8:C22)</f>
        <v>185200</v>
      </c>
      <c r="D7" s="11">
        <f>SUM(D8:D22)</f>
        <v>183245</v>
      </c>
      <c r="E7" s="13">
        <f>(D7/B7-1)*100</f>
        <v>24.769349139016938</v>
      </c>
      <c r="F7" s="13">
        <f>(D7/C7-1)*100</f>
        <v>-1.0556155507559395</v>
      </c>
      <c r="G7" s="42" t="s">
        <v>85</v>
      </c>
      <c r="H7" s="11">
        <v>51716</v>
      </c>
      <c r="I7" s="18">
        <v>54928</v>
      </c>
      <c r="J7" s="11">
        <v>56205</v>
      </c>
      <c r="K7" s="15">
        <f>(J7/H7-1)*100</f>
        <v>8.6800990022430256</v>
      </c>
      <c r="L7" s="15">
        <f>(J7/I7-1)*100</f>
        <v>2.3248616370521447</v>
      </c>
    </row>
    <row r="8" spans="1:15" s="19" customFormat="1" ht="19.5" customHeight="1">
      <c r="A8" s="17" t="s">
        <v>8</v>
      </c>
      <c r="B8" s="12">
        <v>36257</v>
      </c>
      <c r="C8" s="11">
        <v>53500</v>
      </c>
      <c r="D8" s="12">
        <v>41092</v>
      </c>
      <c r="E8" s="13">
        <f>(D8/B8-1)*100</f>
        <v>13.335355931268445</v>
      </c>
      <c r="F8" s="13">
        <f>(D8/C8-1)*100</f>
        <v>-23.192523364485986</v>
      </c>
      <c r="G8" s="42" t="s">
        <v>86</v>
      </c>
      <c r="H8" s="11"/>
      <c r="I8" s="18"/>
      <c r="J8" s="11"/>
      <c r="K8" s="15"/>
      <c r="L8" s="15"/>
    </row>
    <row r="9" spans="1:15" s="19" customFormat="1" ht="19.5" customHeight="1">
      <c r="A9" s="17" t="s">
        <v>9</v>
      </c>
      <c r="B9" s="12">
        <v>80</v>
      </c>
      <c r="C9" s="11"/>
      <c r="D9" s="12">
        <v>188</v>
      </c>
      <c r="E9" s="13">
        <f t="shared" ref="E9:E30" si="0">(D9/B9-1)*100</f>
        <v>135</v>
      </c>
      <c r="F9" s="13"/>
      <c r="G9" s="42" t="s">
        <v>87</v>
      </c>
      <c r="H9" s="11">
        <v>10</v>
      </c>
      <c r="I9" s="18">
        <v>94</v>
      </c>
      <c r="J9" s="11">
        <v>60</v>
      </c>
      <c r="K9" s="15">
        <f>(J9/H9-1)*100</f>
        <v>500</v>
      </c>
      <c r="L9" s="15">
        <f t="shared" ref="L9:L22" si="1">(J9/I9-1)*100</f>
        <v>-36.170212765957444</v>
      </c>
    </row>
    <row r="10" spans="1:15" s="19" customFormat="1" ht="19.5" customHeight="1">
      <c r="A10" s="17" t="s">
        <v>10</v>
      </c>
      <c r="B10" s="12">
        <v>22488</v>
      </c>
      <c r="C10" s="11">
        <v>33000</v>
      </c>
      <c r="D10" s="12">
        <v>49773</v>
      </c>
      <c r="E10" s="13">
        <f t="shared" si="0"/>
        <v>121.33137673425827</v>
      </c>
      <c r="F10" s="13">
        <f t="shared" ref="F10:F28" si="2">(D10/C10-1)*100</f>
        <v>50.827272727272721</v>
      </c>
      <c r="G10" s="43" t="s">
        <v>88</v>
      </c>
      <c r="H10" s="11">
        <v>11167</v>
      </c>
      <c r="I10" s="18">
        <v>12706</v>
      </c>
      <c r="J10" s="11">
        <v>16716</v>
      </c>
      <c r="K10" s="15">
        <f t="shared" ref="K10:K22" si="3">(J10/H10-1)*100</f>
        <v>49.691053998388114</v>
      </c>
      <c r="L10" s="15">
        <f t="shared" si="1"/>
        <v>31.559892963954027</v>
      </c>
    </row>
    <row r="11" spans="1:15" s="19" customFormat="1" ht="19.5" customHeight="1">
      <c r="A11" s="17" t="s">
        <v>11</v>
      </c>
      <c r="B11" s="12">
        <v>5125</v>
      </c>
      <c r="C11" s="11">
        <v>5500</v>
      </c>
      <c r="D11" s="12">
        <v>7669</v>
      </c>
      <c r="E11" s="13">
        <f t="shared" si="0"/>
        <v>49.639024390243904</v>
      </c>
      <c r="F11" s="13">
        <f t="shared" si="2"/>
        <v>39.436363636363645</v>
      </c>
      <c r="G11" s="44" t="s">
        <v>89</v>
      </c>
      <c r="H11" s="11">
        <v>69011</v>
      </c>
      <c r="I11" s="18">
        <v>93696</v>
      </c>
      <c r="J11" s="11">
        <v>80838</v>
      </c>
      <c r="K11" s="15">
        <f t="shared" si="3"/>
        <v>17.13784758951471</v>
      </c>
      <c r="L11" s="15">
        <f t="shared" si="1"/>
        <v>-13.723104508196727</v>
      </c>
      <c r="M11" s="121"/>
      <c r="N11" s="121"/>
      <c r="O11" s="121"/>
    </row>
    <row r="12" spans="1:15" s="19" customFormat="1" ht="19.5" customHeight="1">
      <c r="A12" s="17" t="s">
        <v>12</v>
      </c>
      <c r="B12" s="12">
        <v>350</v>
      </c>
      <c r="C12" s="11">
        <v>300</v>
      </c>
      <c r="D12" s="12">
        <v>257</v>
      </c>
      <c r="E12" s="13">
        <f t="shared" si="0"/>
        <v>-26.571428571428569</v>
      </c>
      <c r="F12" s="13">
        <f t="shared" si="2"/>
        <v>-14.333333333333332</v>
      </c>
      <c r="G12" s="43" t="s">
        <v>90</v>
      </c>
      <c r="H12" s="11">
        <v>120</v>
      </c>
      <c r="I12" s="18">
        <v>164</v>
      </c>
      <c r="J12" s="11">
        <v>70</v>
      </c>
      <c r="K12" s="15">
        <f t="shared" si="3"/>
        <v>-41.666666666666664</v>
      </c>
      <c r="L12" s="15">
        <f t="shared" si="1"/>
        <v>-57.317073170731717</v>
      </c>
    </row>
    <row r="13" spans="1:15" s="19" customFormat="1" ht="18.75" customHeight="1">
      <c r="A13" s="17" t="s">
        <v>13</v>
      </c>
      <c r="B13" s="12">
        <v>3443</v>
      </c>
      <c r="C13" s="11">
        <v>4100</v>
      </c>
      <c r="D13" s="12">
        <v>3914</v>
      </c>
      <c r="E13" s="13">
        <f t="shared" si="0"/>
        <v>13.679930293348818</v>
      </c>
      <c r="F13" s="13">
        <f t="shared" si="2"/>
        <v>-4.5365853658536626</v>
      </c>
      <c r="G13" s="43" t="s">
        <v>91</v>
      </c>
      <c r="H13" s="11">
        <v>8086</v>
      </c>
      <c r="I13" s="18">
        <v>9073</v>
      </c>
      <c r="J13" s="11">
        <v>8754</v>
      </c>
      <c r="K13" s="15">
        <f t="shared" si="3"/>
        <v>8.2611921840217697</v>
      </c>
      <c r="L13" s="15">
        <f t="shared" si="1"/>
        <v>-3.5159263749586667</v>
      </c>
    </row>
    <row r="14" spans="1:15" s="19" customFormat="1" ht="19.5" customHeight="1">
      <c r="A14" s="17" t="s">
        <v>14</v>
      </c>
      <c r="B14" s="12">
        <v>236</v>
      </c>
      <c r="C14" s="11">
        <v>400</v>
      </c>
      <c r="D14" s="12">
        <v>229</v>
      </c>
      <c r="E14" s="13">
        <f t="shared" si="0"/>
        <v>-2.9661016949152574</v>
      </c>
      <c r="F14" s="13">
        <f t="shared" si="2"/>
        <v>-42.75</v>
      </c>
      <c r="G14" s="43" t="s">
        <v>92</v>
      </c>
      <c r="H14" s="11">
        <v>19762</v>
      </c>
      <c r="I14" s="18">
        <v>27476</v>
      </c>
      <c r="J14" s="11">
        <v>13645</v>
      </c>
      <c r="K14" s="15">
        <f t="shared" si="3"/>
        <v>-30.953344803157577</v>
      </c>
      <c r="L14" s="15">
        <f t="shared" si="1"/>
        <v>-50.338477216479838</v>
      </c>
    </row>
    <row r="15" spans="1:15" s="19" customFormat="1" ht="19.5" customHeight="1">
      <c r="A15" s="17" t="s">
        <v>15</v>
      </c>
      <c r="B15" s="12">
        <v>5497</v>
      </c>
      <c r="C15" s="11">
        <v>6000</v>
      </c>
      <c r="D15" s="12">
        <v>4461</v>
      </c>
      <c r="E15" s="13">
        <f t="shared" si="0"/>
        <v>-18.846643623794801</v>
      </c>
      <c r="F15" s="13">
        <f t="shared" si="2"/>
        <v>-25.649999999999995</v>
      </c>
      <c r="G15" s="43" t="s">
        <v>93</v>
      </c>
      <c r="H15" s="11">
        <v>13884</v>
      </c>
      <c r="I15" s="18">
        <v>18009</v>
      </c>
      <c r="J15" s="11">
        <v>14773</v>
      </c>
      <c r="K15" s="15">
        <f t="shared" si="3"/>
        <v>6.403053874963982</v>
      </c>
      <c r="L15" s="15">
        <f t="shared" si="1"/>
        <v>-17.968793381087234</v>
      </c>
    </row>
    <row r="16" spans="1:15" s="19" customFormat="1" ht="19.5" customHeight="1">
      <c r="A16" s="17" t="s">
        <v>16</v>
      </c>
      <c r="B16" s="12">
        <v>192</v>
      </c>
      <c r="C16" s="11">
        <v>200</v>
      </c>
      <c r="D16" s="12">
        <v>78</v>
      </c>
      <c r="E16" s="13">
        <f t="shared" si="0"/>
        <v>-59.375</v>
      </c>
      <c r="F16" s="13">
        <f t="shared" si="2"/>
        <v>-61</v>
      </c>
      <c r="G16" s="43" t="s">
        <v>94</v>
      </c>
      <c r="H16" s="11">
        <v>41342</v>
      </c>
      <c r="I16" s="18">
        <v>58557</v>
      </c>
      <c r="J16" s="11">
        <v>54204</v>
      </c>
      <c r="K16" s="15">
        <f t="shared" si="3"/>
        <v>31.111218615451609</v>
      </c>
      <c r="L16" s="15">
        <f t="shared" si="1"/>
        <v>-7.4337824683641589</v>
      </c>
    </row>
    <row r="17" spans="1:12" s="19" customFormat="1" ht="19.5" customHeight="1">
      <c r="A17" s="17" t="s">
        <v>17</v>
      </c>
      <c r="B17" s="12">
        <v>11108</v>
      </c>
      <c r="C17" s="11">
        <v>10000</v>
      </c>
      <c r="D17" s="12">
        <v>6528</v>
      </c>
      <c r="E17" s="13">
        <f t="shared" si="0"/>
        <v>-41.231544832553112</v>
      </c>
      <c r="F17" s="13">
        <f t="shared" si="2"/>
        <v>-34.72</v>
      </c>
      <c r="G17" s="43" t="s">
        <v>95</v>
      </c>
      <c r="H17" s="11">
        <v>40114</v>
      </c>
      <c r="I17" s="18">
        <v>45447</v>
      </c>
      <c r="J17" s="11">
        <v>69850</v>
      </c>
      <c r="K17" s="15">
        <f t="shared" si="3"/>
        <v>74.128733110634684</v>
      </c>
      <c r="L17" s="15">
        <f t="shared" si="1"/>
        <v>53.695513455233581</v>
      </c>
    </row>
    <row r="18" spans="1:12" s="19" customFormat="1" ht="19.5" customHeight="1">
      <c r="A18" s="17" t="s">
        <v>18</v>
      </c>
      <c r="B18" s="12">
        <v>110</v>
      </c>
      <c r="C18" s="11">
        <v>100</v>
      </c>
      <c r="D18" s="12">
        <v>142</v>
      </c>
      <c r="E18" s="13">
        <f t="shared" si="0"/>
        <v>29.090909090909101</v>
      </c>
      <c r="F18" s="13">
        <f t="shared" si="2"/>
        <v>41.999999999999993</v>
      </c>
      <c r="G18" s="43" t="s">
        <v>96</v>
      </c>
      <c r="H18" s="11">
        <v>17352</v>
      </c>
      <c r="I18" s="18">
        <v>21363</v>
      </c>
      <c r="J18" s="11">
        <v>19069</v>
      </c>
      <c r="K18" s="15">
        <f t="shared" si="3"/>
        <v>9.8951129552789396</v>
      </c>
      <c r="L18" s="15">
        <f t="shared" si="1"/>
        <v>-10.738192201469833</v>
      </c>
    </row>
    <row r="19" spans="1:12" s="19" customFormat="1" ht="19.5" customHeight="1">
      <c r="A19" s="17" t="s">
        <v>19</v>
      </c>
      <c r="B19" s="12">
        <v>46888</v>
      </c>
      <c r="C19" s="11">
        <v>42000</v>
      </c>
      <c r="D19" s="12">
        <v>46700</v>
      </c>
      <c r="E19" s="13">
        <f t="shared" si="0"/>
        <v>-0.40095546835010598</v>
      </c>
      <c r="F19" s="13">
        <f t="shared" si="2"/>
        <v>11.190476190476195</v>
      </c>
      <c r="G19" s="43" t="s">
        <v>97</v>
      </c>
      <c r="H19" s="11">
        <v>1822</v>
      </c>
      <c r="I19" s="18">
        <v>2607</v>
      </c>
      <c r="J19" s="11">
        <v>14835</v>
      </c>
      <c r="K19" s="15">
        <f t="shared" si="3"/>
        <v>714.2151481888036</v>
      </c>
      <c r="L19" s="15">
        <f t="shared" si="1"/>
        <v>469.04487917146145</v>
      </c>
    </row>
    <row r="20" spans="1:12" s="19" customFormat="1" ht="19.5" customHeight="1">
      <c r="A20" s="17" t="s">
        <v>20</v>
      </c>
      <c r="B20" s="12">
        <v>15018</v>
      </c>
      <c r="C20" s="11">
        <v>30000</v>
      </c>
      <c r="D20" s="12">
        <v>22096</v>
      </c>
      <c r="E20" s="13">
        <f t="shared" si="0"/>
        <v>47.130110534025825</v>
      </c>
      <c r="F20" s="13">
        <f t="shared" si="2"/>
        <v>-26.346666666666664</v>
      </c>
      <c r="G20" s="43" t="s">
        <v>98</v>
      </c>
      <c r="H20" s="11">
        <v>9930</v>
      </c>
      <c r="I20" s="18">
        <v>109989</v>
      </c>
      <c r="J20" s="11">
        <v>42466</v>
      </c>
      <c r="K20" s="15">
        <f t="shared" si="3"/>
        <v>327.65357502517622</v>
      </c>
      <c r="L20" s="15">
        <f t="shared" si="1"/>
        <v>-61.390684522997752</v>
      </c>
    </row>
    <row r="21" spans="1:12" s="19" customFormat="1" ht="19.5" customHeight="1">
      <c r="A21" s="17" t="s">
        <v>21</v>
      </c>
      <c r="B21" s="12">
        <v>75</v>
      </c>
      <c r="C21" s="11">
        <v>76</v>
      </c>
      <c r="D21" s="12">
        <v>109</v>
      </c>
      <c r="E21" s="13">
        <f t="shared" si="0"/>
        <v>45.333333333333336</v>
      </c>
      <c r="F21" s="13">
        <f t="shared" si="2"/>
        <v>43.421052631578938</v>
      </c>
      <c r="G21" s="43" t="s">
        <v>99</v>
      </c>
      <c r="H21" s="11">
        <v>11479</v>
      </c>
      <c r="I21" s="18">
        <v>21470</v>
      </c>
      <c r="J21" s="11">
        <v>2845</v>
      </c>
      <c r="K21" s="15">
        <f t="shared" si="3"/>
        <v>-75.215611115950864</v>
      </c>
      <c r="L21" s="15">
        <f t="shared" si="1"/>
        <v>-86.748952026082904</v>
      </c>
    </row>
    <row r="22" spans="1:12" s="19" customFormat="1" ht="19.5" customHeight="1">
      <c r="A22" s="42" t="s">
        <v>78</v>
      </c>
      <c r="B22" s="41"/>
      <c r="C22" s="40">
        <v>24</v>
      </c>
      <c r="D22" s="41">
        <v>9</v>
      </c>
      <c r="E22" s="13"/>
      <c r="F22" s="13">
        <f t="shared" si="2"/>
        <v>-62.5</v>
      </c>
      <c r="G22" s="43" t="s">
        <v>100</v>
      </c>
      <c r="H22" s="11">
        <v>40</v>
      </c>
      <c r="I22" s="18">
        <v>54</v>
      </c>
      <c r="J22" s="11">
        <v>244</v>
      </c>
      <c r="K22" s="15">
        <f t="shared" si="3"/>
        <v>509.99999999999994</v>
      </c>
      <c r="L22" s="15">
        <f t="shared" si="1"/>
        <v>351.85185185185179</v>
      </c>
    </row>
    <row r="23" spans="1:12" s="19" customFormat="1" ht="19.5" customHeight="1">
      <c r="A23" s="16" t="s">
        <v>22</v>
      </c>
      <c r="B23" s="11">
        <f>SUM(B24:B31)</f>
        <v>13505</v>
      </c>
      <c r="C23" s="11">
        <f>SUM(C24:C31)</f>
        <v>14800</v>
      </c>
      <c r="D23" s="12">
        <f>SUM(D24:D31)</f>
        <v>18592</v>
      </c>
      <c r="E23" s="13">
        <f t="shared" ref="E23" si="4">D23/C23*100</f>
        <v>125.62162162162163</v>
      </c>
      <c r="F23" s="13">
        <f t="shared" si="2"/>
        <v>25.621621621621628</v>
      </c>
      <c r="G23" s="43" t="s">
        <v>101</v>
      </c>
      <c r="H23" s="11"/>
      <c r="I23" s="11"/>
      <c r="J23" s="11"/>
      <c r="K23" s="15"/>
      <c r="L23" s="15"/>
    </row>
    <row r="24" spans="1:12" s="19" customFormat="1" ht="19.5" customHeight="1">
      <c r="A24" s="17" t="s">
        <v>23</v>
      </c>
      <c r="B24" s="12">
        <v>4446</v>
      </c>
      <c r="C24" s="11">
        <v>6000</v>
      </c>
      <c r="D24" s="12">
        <v>6503</v>
      </c>
      <c r="E24" s="13">
        <f t="shared" si="0"/>
        <v>46.266306792622579</v>
      </c>
      <c r="F24" s="13">
        <f t="shared" si="2"/>
        <v>8.3833333333333435</v>
      </c>
      <c r="G24" s="43" t="s">
        <v>102</v>
      </c>
      <c r="H24" s="11"/>
      <c r="I24" s="11">
        <v>1000</v>
      </c>
      <c r="J24" s="11"/>
      <c r="K24" s="15"/>
      <c r="L24" s="15"/>
    </row>
    <row r="25" spans="1:12" s="19" customFormat="1" ht="19.5" customHeight="1">
      <c r="A25" s="17" t="s">
        <v>24</v>
      </c>
      <c r="B25" s="12">
        <v>619</v>
      </c>
      <c r="C25" s="11">
        <v>1500</v>
      </c>
      <c r="D25" s="12">
        <v>413</v>
      </c>
      <c r="E25" s="13">
        <f t="shared" si="0"/>
        <v>-33.279483037156709</v>
      </c>
      <c r="F25" s="13">
        <f t="shared" si="2"/>
        <v>-72.466666666666669</v>
      </c>
      <c r="G25" s="43" t="s">
        <v>103</v>
      </c>
      <c r="H25" s="11">
        <v>6113</v>
      </c>
      <c r="I25" s="18">
        <v>7068</v>
      </c>
      <c r="J25" s="11">
        <v>5186</v>
      </c>
      <c r="K25" s="15">
        <f t="shared" ref="K25:K26" si="5">(J25/H25-1)*100</f>
        <v>-15.164403729756259</v>
      </c>
      <c r="L25" s="15">
        <f t="shared" ref="L25:L33" si="6">(J25/I25-1)*100</f>
        <v>-26.627051499717037</v>
      </c>
    </row>
    <row r="26" spans="1:12" s="19" customFormat="1" ht="19.5" customHeight="1">
      <c r="A26" s="17" t="s">
        <v>25</v>
      </c>
      <c r="B26" s="12">
        <v>683</v>
      </c>
      <c r="C26" s="11">
        <v>800</v>
      </c>
      <c r="D26" s="12">
        <v>2485</v>
      </c>
      <c r="E26" s="13">
        <f t="shared" si="0"/>
        <v>263.83601756954613</v>
      </c>
      <c r="F26" s="13">
        <f t="shared" si="2"/>
        <v>210.62500000000003</v>
      </c>
      <c r="G26" s="43" t="s">
        <v>104</v>
      </c>
      <c r="H26" s="11">
        <v>32632</v>
      </c>
      <c r="I26" s="18">
        <v>29900</v>
      </c>
      <c r="J26" s="11">
        <v>28820</v>
      </c>
      <c r="K26" s="15">
        <f t="shared" si="5"/>
        <v>-11.681784751164503</v>
      </c>
      <c r="L26" s="15">
        <f t="shared" si="6"/>
        <v>-3.6120401337792596</v>
      </c>
    </row>
    <row r="27" spans="1:12" s="19" customFormat="1" ht="19.5" customHeight="1">
      <c r="A27" s="17" t="s">
        <v>26</v>
      </c>
      <c r="B27" s="12">
        <v>0</v>
      </c>
      <c r="C27" s="11"/>
      <c r="D27" s="12"/>
      <c r="E27" s="13"/>
      <c r="F27" s="13"/>
      <c r="G27" s="42" t="s">
        <v>105</v>
      </c>
      <c r="H27" s="20">
        <v>52</v>
      </c>
      <c r="I27" s="18">
        <v>71</v>
      </c>
      <c r="J27" s="20"/>
      <c r="K27" s="15"/>
      <c r="L27" s="15">
        <f t="shared" si="6"/>
        <v>-100</v>
      </c>
    </row>
    <row r="28" spans="1:12" s="19" customFormat="1" ht="19.5" customHeight="1">
      <c r="A28" s="17" t="s">
        <v>218</v>
      </c>
      <c r="B28" s="12">
        <v>7641</v>
      </c>
      <c r="C28" s="11">
        <v>6100</v>
      </c>
      <c r="D28" s="12">
        <v>9178</v>
      </c>
      <c r="E28" s="13">
        <f t="shared" si="0"/>
        <v>20.115168171705267</v>
      </c>
      <c r="F28" s="13">
        <f t="shared" si="2"/>
        <v>50.45901639344261</v>
      </c>
      <c r="G28" s="42" t="s">
        <v>106</v>
      </c>
      <c r="H28" s="20"/>
      <c r="I28" s="18">
        <v>4000</v>
      </c>
      <c r="J28" s="20"/>
      <c r="K28" s="15"/>
      <c r="L28" s="15">
        <f t="shared" si="6"/>
        <v>-100</v>
      </c>
    </row>
    <row r="29" spans="1:12" s="19" customFormat="1" ht="19.5" customHeight="1">
      <c r="A29" s="42" t="s">
        <v>219</v>
      </c>
      <c r="B29" s="12"/>
      <c r="C29" s="11"/>
      <c r="D29" s="12"/>
      <c r="E29" s="13"/>
      <c r="F29" s="13"/>
      <c r="G29" s="42" t="s">
        <v>107</v>
      </c>
      <c r="H29" s="11">
        <v>65900</v>
      </c>
      <c r="I29" s="11">
        <v>47580</v>
      </c>
      <c r="J29" s="11">
        <v>22915</v>
      </c>
      <c r="K29" s="15">
        <f t="shared" ref="K29" si="7">(J29/H29-1)*100</f>
        <v>-65.227617602427927</v>
      </c>
      <c r="L29" s="15">
        <f t="shared" si="6"/>
        <v>-51.839007986548971</v>
      </c>
    </row>
    <row r="30" spans="1:12" s="19" customFormat="1" ht="19.5" customHeight="1">
      <c r="A30" s="43" t="s">
        <v>79</v>
      </c>
      <c r="B30" s="12">
        <v>105</v>
      </c>
      <c r="C30" s="11">
        <v>400</v>
      </c>
      <c r="D30" s="12"/>
      <c r="E30" s="13">
        <f t="shared" si="0"/>
        <v>-100</v>
      </c>
      <c r="F30" s="13"/>
      <c r="G30" s="42" t="s">
        <v>82</v>
      </c>
      <c r="I30" s="11"/>
      <c r="K30" s="15"/>
      <c r="L30" s="15"/>
    </row>
    <row r="31" spans="1:12" s="19" customFormat="1" ht="19.5" customHeight="1">
      <c r="A31" s="17" t="s">
        <v>217</v>
      </c>
      <c r="B31" s="12">
        <v>11</v>
      </c>
      <c r="C31" s="11"/>
      <c r="D31" s="12">
        <v>13</v>
      </c>
      <c r="E31" s="13">
        <f>(D31/B31-1)*100</f>
        <v>18.181818181818187</v>
      </c>
      <c r="F31" s="13"/>
      <c r="G31" s="43" t="s">
        <v>83</v>
      </c>
      <c r="H31" s="11">
        <v>16063</v>
      </c>
      <c r="I31" s="11">
        <v>18680</v>
      </c>
      <c r="J31" s="11">
        <v>16888</v>
      </c>
      <c r="K31" s="15">
        <f t="shared" ref="K31:K33" si="8">(J31/H31-1)*100</f>
        <v>5.1360268941044618</v>
      </c>
      <c r="L31" s="15">
        <f t="shared" si="6"/>
        <v>-9.59314775160599</v>
      </c>
    </row>
    <row r="32" spans="1:12" s="19" customFormat="1" ht="19.5" customHeight="1">
      <c r="A32" s="17"/>
      <c r="B32" s="12"/>
      <c r="C32" s="11"/>
      <c r="D32" s="12"/>
      <c r="E32" s="13"/>
      <c r="F32" s="13"/>
      <c r="G32" s="43" t="s">
        <v>84</v>
      </c>
      <c r="H32" s="11">
        <v>23</v>
      </c>
      <c r="I32" s="11">
        <v>31</v>
      </c>
      <c r="J32" s="11">
        <v>132</v>
      </c>
      <c r="K32" s="15">
        <f t="shared" si="8"/>
        <v>473.91304347826082</v>
      </c>
      <c r="L32" s="15">
        <f t="shared" si="6"/>
        <v>325.80645161290317</v>
      </c>
    </row>
    <row r="33" spans="1:12" s="8" customFormat="1" ht="19.5" customHeight="1">
      <c r="A33" s="9" t="s">
        <v>80</v>
      </c>
      <c r="B33" s="11">
        <f>SUM(B7,B23)</f>
        <v>160372</v>
      </c>
      <c r="C33" s="11">
        <f>SUM(C7,C23)</f>
        <v>200000</v>
      </c>
      <c r="D33" s="12">
        <f>SUM(D7,D23)</f>
        <v>201837</v>
      </c>
      <c r="E33" s="13">
        <f>(D33/B33-1)*100</f>
        <v>25.855510937071301</v>
      </c>
      <c r="F33" s="13">
        <f t="shared" ref="F33" si="9">(D33/C33-1)*100</f>
        <v>0.91849999999999987</v>
      </c>
      <c r="G33" s="9" t="s">
        <v>81</v>
      </c>
      <c r="H33" s="11">
        <f>SUM(H7:H32)</f>
        <v>416618</v>
      </c>
      <c r="I33" s="11">
        <f>SUM(I7:I32)</f>
        <v>583963</v>
      </c>
      <c r="J33" s="11">
        <f>SUM(J7:J32)</f>
        <v>468515</v>
      </c>
      <c r="K33" s="15">
        <f t="shared" si="8"/>
        <v>12.456734946641767</v>
      </c>
      <c r="L33" s="15">
        <f t="shared" si="6"/>
        <v>-19.769745685942432</v>
      </c>
    </row>
    <row r="34" spans="1:12" hidden="1">
      <c r="L34" s="14" t="e">
        <f>(J34-#REF!)/#REF!*100</f>
        <v>#REF!</v>
      </c>
    </row>
    <row r="35" spans="1:12" hidden="1">
      <c r="L35" s="14" t="e">
        <f>(J35-#REF!)/#REF!*100</f>
        <v>#REF!</v>
      </c>
    </row>
    <row r="36" spans="1:12" hidden="1">
      <c r="J36" s="1">
        <f>SUM(J7,J10,J11,J12,J14,J15,J16,J17)</f>
        <v>306301</v>
      </c>
      <c r="L36" s="14" t="e">
        <f>(J36-#REF!)/#REF!*100</f>
        <v>#REF!</v>
      </c>
    </row>
  </sheetData>
  <mergeCells count="10">
    <mergeCell ref="G5:G6"/>
    <mergeCell ref="A2:L2"/>
    <mergeCell ref="K3:L3"/>
    <mergeCell ref="A4:F4"/>
    <mergeCell ref="G4:L4"/>
    <mergeCell ref="A5:A6"/>
    <mergeCell ref="B5:B6"/>
    <mergeCell ref="C5:F5"/>
    <mergeCell ref="I5:L5"/>
    <mergeCell ref="H5:H6"/>
  </mergeCells>
  <phoneticPr fontId="3" type="noConversion"/>
  <printOptions horizontalCentered="1"/>
  <pageMargins left="0.43307086614173229" right="0.15748031496062992" top="0.70866141732283472" bottom="0.94488188976377963" header="0.51181102362204722" footer="0.82677165354330717"/>
  <pageSetup paperSize="9" scale="95" orientation="landscape" r:id="rId1"/>
  <headerFooter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V32"/>
  <sheetViews>
    <sheetView workbookViewId="0">
      <selection activeCell="A2" sqref="A2:Q2"/>
    </sheetView>
  </sheetViews>
  <sheetFormatPr defaultColWidth="9" defaultRowHeight="14.25"/>
  <cols>
    <col min="1" max="1" width="21.375" style="21" customWidth="1"/>
    <col min="2" max="2" width="8.375" style="21" customWidth="1"/>
    <col min="3" max="3" width="7.25" style="21" customWidth="1"/>
    <col min="4" max="4" width="6.75" style="21" customWidth="1"/>
    <col min="5" max="5" width="7.75" style="21" customWidth="1"/>
    <col min="6" max="6" width="7.25" style="21" customWidth="1"/>
    <col min="7" max="7" width="6.75" style="21" customWidth="1"/>
    <col min="8" max="8" width="6.25" style="21" customWidth="1"/>
    <col min="9" max="9" width="7.875" style="21" customWidth="1"/>
    <col min="10" max="10" width="7.625" style="71" hidden="1" customWidth="1"/>
    <col min="11" max="11" width="6.75" style="71" hidden="1" customWidth="1"/>
    <col min="12" max="12" width="6.875" style="71" hidden="1" customWidth="1"/>
    <col min="13" max="13" width="7.5" style="71" hidden="1" customWidth="1"/>
    <col min="14" max="14" width="7.625" style="21" customWidth="1"/>
    <col min="15" max="15" width="6" style="21" customWidth="1"/>
    <col min="16" max="16" width="6.875" style="21" customWidth="1"/>
    <col min="17" max="17" width="8" style="21" customWidth="1"/>
    <col min="18" max="21" width="9" style="21" hidden="1" customWidth="1"/>
    <col min="22" max="22" width="0.5" style="21" hidden="1" customWidth="1"/>
    <col min="23" max="16384" width="9" style="21"/>
  </cols>
  <sheetData>
    <row r="1" spans="1:19">
      <c r="A1" s="62" t="s">
        <v>216</v>
      </c>
      <c r="B1" s="1"/>
      <c r="C1" s="1"/>
      <c r="D1" s="1"/>
      <c r="E1" s="1"/>
      <c r="F1" s="1"/>
      <c r="G1" s="1"/>
      <c r="H1" s="1"/>
      <c r="I1" s="1"/>
      <c r="J1" s="66"/>
      <c r="K1" s="66"/>
      <c r="L1" s="66"/>
      <c r="M1" s="66"/>
      <c r="N1" s="1"/>
      <c r="O1" s="1"/>
      <c r="P1" s="1"/>
      <c r="Q1" s="1"/>
      <c r="R1" s="1"/>
      <c r="S1" s="1"/>
    </row>
    <row r="2" spans="1:19" ht="22.5">
      <c r="A2" s="142" t="s">
        <v>302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"/>
      <c r="S2" s="1"/>
    </row>
    <row r="3" spans="1:19" ht="21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67"/>
      <c r="K3" s="67"/>
      <c r="L3" s="67"/>
      <c r="M3" s="67"/>
      <c r="N3" s="3"/>
      <c r="O3" s="3"/>
      <c r="P3" s="149" t="s">
        <v>1</v>
      </c>
      <c r="Q3" s="149"/>
      <c r="R3" s="1"/>
      <c r="S3" s="1"/>
    </row>
    <row r="4" spans="1:19" ht="21" customHeight="1">
      <c r="A4" s="150" t="s">
        <v>27</v>
      </c>
      <c r="B4" s="146" t="s">
        <v>28</v>
      </c>
      <c r="C4" s="146"/>
      <c r="D4" s="146"/>
      <c r="E4" s="146"/>
      <c r="F4" s="146" t="s">
        <v>222</v>
      </c>
      <c r="G4" s="146"/>
      <c r="H4" s="146"/>
      <c r="I4" s="146"/>
      <c r="J4" s="151" t="s">
        <v>29</v>
      </c>
      <c r="K4" s="151"/>
      <c r="L4" s="151"/>
      <c r="M4" s="151"/>
      <c r="N4" s="146" t="s">
        <v>30</v>
      </c>
      <c r="O4" s="146"/>
      <c r="P4" s="146"/>
      <c r="Q4" s="146"/>
      <c r="R4" s="8"/>
      <c r="S4" s="8"/>
    </row>
    <row r="5" spans="1:19" ht="21" customHeight="1">
      <c r="A5" s="150"/>
      <c r="B5" s="30" t="s">
        <v>31</v>
      </c>
      <c r="C5" s="30" t="s">
        <v>32</v>
      </c>
      <c r="D5" s="30" t="s">
        <v>33</v>
      </c>
      <c r="E5" s="30" t="s">
        <v>34</v>
      </c>
      <c r="F5" s="30" t="s">
        <v>31</v>
      </c>
      <c r="G5" s="30" t="s">
        <v>32</v>
      </c>
      <c r="H5" s="30" t="s">
        <v>33</v>
      </c>
      <c r="I5" s="30" t="s">
        <v>34</v>
      </c>
      <c r="J5" s="68" t="s">
        <v>31</v>
      </c>
      <c r="K5" s="68" t="s">
        <v>32</v>
      </c>
      <c r="L5" s="68" t="s">
        <v>33</v>
      </c>
      <c r="M5" s="68" t="s">
        <v>34</v>
      </c>
      <c r="N5" s="30" t="s">
        <v>31</v>
      </c>
      <c r="O5" s="30" t="s">
        <v>32</v>
      </c>
      <c r="P5" s="30" t="s">
        <v>33</v>
      </c>
      <c r="Q5" s="30" t="s">
        <v>34</v>
      </c>
      <c r="R5" s="8"/>
      <c r="S5" s="8"/>
    </row>
    <row r="6" spans="1:19" s="25" customFormat="1" ht="21" customHeight="1">
      <c r="A6" s="22" t="s">
        <v>35</v>
      </c>
      <c r="B6" s="23">
        <f t="shared" ref="B6:E21" si="0">SUM(F6,J6,N6)</f>
        <v>403587</v>
      </c>
      <c r="C6" s="23">
        <f t="shared" si="0"/>
        <v>161650</v>
      </c>
      <c r="D6" s="23">
        <f t="shared" si="0"/>
        <v>40100</v>
      </c>
      <c r="E6" s="23">
        <f t="shared" si="0"/>
        <v>201837</v>
      </c>
      <c r="F6" s="23">
        <f t="shared" ref="F6:F32" si="1">SUM(G6:I6)</f>
        <v>374415</v>
      </c>
      <c r="G6" s="23">
        <f t="shared" ref="G6:I6" si="2">SUM(G26,G7)</f>
        <v>156348</v>
      </c>
      <c r="H6" s="23">
        <f t="shared" si="2"/>
        <v>28319</v>
      </c>
      <c r="I6" s="23">
        <f t="shared" si="2"/>
        <v>189748</v>
      </c>
      <c r="J6" s="69">
        <f t="shared" ref="J6" si="3">SUM(K6:M6)</f>
        <v>0</v>
      </c>
      <c r="K6" s="69">
        <f t="shared" ref="K6:M6" si="4">SUM(K26,K7)</f>
        <v>0</v>
      </c>
      <c r="L6" s="69">
        <f t="shared" si="4"/>
        <v>0</v>
      </c>
      <c r="M6" s="69">
        <f t="shared" si="4"/>
        <v>0</v>
      </c>
      <c r="N6" s="23">
        <f t="shared" ref="N6" si="5">SUM(O6:Q6)</f>
        <v>29172</v>
      </c>
      <c r="O6" s="23">
        <f t="shared" ref="O6:Q6" si="6">SUM(O26,O7)</f>
        <v>5302</v>
      </c>
      <c r="P6" s="23">
        <f t="shared" si="6"/>
        <v>11781</v>
      </c>
      <c r="Q6" s="23">
        <f t="shared" si="6"/>
        <v>12089</v>
      </c>
      <c r="R6" s="24"/>
      <c r="S6" s="24"/>
    </row>
    <row r="7" spans="1:19" s="25" customFormat="1" ht="21" customHeight="1">
      <c r="A7" s="26" t="s">
        <v>36</v>
      </c>
      <c r="B7" s="23">
        <f t="shared" si="0"/>
        <v>366368</v>
      </c>
      <c r="C7" s="23">
        <f t="shared" si="0"/>
        <v>156348</v>
      </c>
      <c r="D7" s="23">
        <f t="shared" si="0"/>
        <v>26775</v>
      </c>
      <c r="E7" s="23">
        <f t="shared" si="0"/>
        <v>183245</v>
      </c>
      <c r="F7" s="23">
        <f>SUM(G7:I7)</f>
        <v>366368</v>
      </c>
      <c r="G7" s="23">
        <f t="shared" ref="G7:H7" si="7">SUM(G10:G25,G8)</f>
        <v>156348</v>
      </c>
      <c r="H7" s="23">
        <f t="shared" si="7"/>
        <v>26775</v>
      </c>
      <c r="I7" s="23">
        <f>SUM(I10:I25,I8)</f>
        <v>183245</v>
      </c>
      <c r="J7" s="69">
        <f t="shared" ref="J7:J32" si="8">SUM(K7:M7)</f>
        <v>0</v>
      </c>
      <c r="K7" s="69">
        <f t="shared" ref="K7:M7" si="9">SUM(K10:K24,K8)</f>
        <v>0</v>
      </c>
      <c r="L7" s="69">
        <f t="shared" si="9"/>
        <v>0</v>
      </c>
      <c r="M7" s="69">
        <f t="shared" si="9"/>
        <v>0</v>
      </c>
      <c r="N7" s="23">
        <f t="shared" ref="N7:N32" si="10">SUM(O7:Q7)</f>
        <v>0</v>
      </c>
      <c r="O7" s="23">
        <f t="shared" ref="O7:Q7" si="11">SUM(O10:O24,O8)</f>
        <v>0</v>
      </c>
      <c r="P7" s="23">
        <f t="shared" si="11"/>
        <v>0</v>
      </c>
      <c r="Q7" s="23">
        <f t="shared" si="11"/>
        <v>0</v>
      </c>
      <c r="R7" s="24"/>
      <c r="S7" s="27">
        <v>30426.7</v>
      </c>
    </row>
    <row r="8" spans="1:19" s="25" customFormat="1" ht="21" customHeight="1">
      <c r="A8" s="28" t="s">
        <v>37</v>
      </c>
      <c r="B8" s="23">
        <f t="shared" si="0"/>
        <v>95569</v>
      </c>
      <c r="C8" s="23">
        <f t="shared" si="0"/>
        <v>42203</v>
      </c>
      <c r="D8" s="23">
        <f t="shared" si="0"/>
        <v>12274</v>
      </c>
      <c r="E8" s="23">
        <f t="shared" si="0"/>
        <v>41092</v>
      </c>
      <c r="F8" s="23">
        <f t="shared" si="1"/>
        <v>95569</v>
      </c>
      <c r="G8" s="23">
        <v>42203</v>
      </c>
      <c r="H8" s="23">
        <v>12274</v>
      </c>
      <c r="I8" s="23">
        <v>41092</v>
      </c>
      <c r="J8" s="69">
        <f t="shared" si="8"/>
        <v>0</v>
      </c>
      <c r="K8" s="69"/>
      <c r="L8" s="69"/>
      <c r="M8" s="69"/>
      <c r="N8" s="23">
        <f t="shared" si="10"/>
        <v>0</v>
      </c>
      <c r="O8" s="23"/>
      <c r="P8" s="23"/>
      <c r="Q8" s="23"/>
      <c r="R8" s="24"/>
      <c r="S8" s="24"/>
    </row>
    <row r="9" spans="1:19" s="25" customFormat="1" ht="21" customHeight="1">
      <c r="A9" s="28" t="s">
        <v>38</v>
      </c>
      <c r="B9" s="23">
        <f t="shared" si="0"/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1"/>
        <v>0</v>
      </c>
      <c r="G9" s="23"/>
      <c r="H9" s="23"/>
      <c r="I9" s="23"/>
      <c r="J9" s="69">
        <f t="shared" si="8"/>
        <v>0</v>
      </c>
      <c r="K9" s="69"/>
      <c r="L9" s="69"/>
      <c r="M9" s="69"/>
      <c r="N9" s="23">
        <f t="shared" si="10"/>
        <v>0</v>
      </c>
      <c r="O9" s="23"/>
      <c r="P9" s="23"/>
      <c r="Q9" s="23"/>
      <c r="R9" s="24"/>
      <c r="S9" s="24"/>
    </row>
    <row r="10" spans="1:19" s="25" customFormat="1" ht="21" customHeight="1">
      <c r="A10" s="28" t="s">
        <v>39</v>
      </c>
      <c r="B10" s="23">
        <f t="shared" si="0"/>
        <v>2887</v>
      </c>
      <c r="C10" s="23">
        <f t="shared" si="0"/>
        <v>2887</v>
      </c>
      <c r="D10" s="23">
        <f t="shared" si="0"/>
        <v>0</v>
      </c>
      <c r="E10" s="23">
        <f t="shared" si="0"/>
        <v>0</v>
      </c>
      <c r="F10" s="23">
        <f t="shared" si="1"/>
        <v>2887</v>
      </c>
      <c r="G10" s="23">
        <v>2887</v>
      </c>
      <c r="H10" s="23"/>
      <c r="I10" s="23"/>
      <c r="J10" s="69">
        <f t="shared" si="8"/>
        <v>0</v>
      </c>
      <c r="K10" s="69"/>
      <c r="L10" s="69"/>
      <c r="M10" s="69"/>
      <c r="N10" s="23">
        <f t="shared" si="10"/>
        <v>0</v>
      </c>
      <c r="O10" s="23"/>
      <c r="P10" s="29"/>
      <c r="Q10" s="23"/>
      <c r="R10" s="24"/>
      <c r="S10" s="24"/>
    </row>
    <row r="11" spans="1:19" s="25" customFormat="1" ht="21" customHeight="1">
      <c r="A11" s="28" t="s">
        <v>40</v>
      </c>
      <c r="B11" s="23">
        <f t="shared" si="0"/>
        <v>488</v>
      </c>
      <c r="C11" s="23">
        <f t="shared" si="0"/>
        <v>244</v>
      </c>
      <c r="D11" s="23">
        <f t="shared" si="0"/>
        <v>56</v>
      </c>
      <c r="E11" s="23">
        <f t="shared" si="0"/>
        <v>188</v>
      </c>
      <c r="F11" s="23">
        <f t="shared" si="1"/>
        <v>488</v>
      </c>
      <c r="G11" s="23">
        <v>244</v>
      </c>
      <c r="H11" s="23">
        <v>56</v>
      </c>
      <c r="I11" s="23">
        <v>188</v>
      </c>
      <c r="J11" s="69">
        <f t="shared" si="8"/>
        <v>0</v>
      </c>
      <c r="K11" s="69"/>
      <c r="L11" s="69"/>
      <c r="M11" s="69"/>
      <c r="N11" s="23">
        <f t="shared" si="10"/>
        <v>0</v>
      </c>
      <c r="O11" s="23"/>
      <c r="P11" s="29"/>
      <c r="Q11" s="23"/>
      <c r="R11" s="24"/>
      <c r="S11" s="24"/>
    </row>
    <row r="12" spans="1:19" s="25" customFormat="1" ht="21" customHeight="1">
      <c r="A12" s="28" t="s">
        <v>41</v>
      </c>
      <c r="B12" s="23">
        <f t="shared" si="0"/>
        <v>155541</v>
      </c>
      <c r="C12" s="23">
        <f t="shared" si="0"/>
        <v>93325</v>
      </c>
      <c r="D12" s="23">
        <f t="shared" si="0"/>
        <v>12443</v>
      </c>
      <c r="E12" s="23">
        <f t="shared" si="0"/>
        <v>49773</v>
      </c>
      <c r="F12" s="23">
        <f t="shared" si="1"/>
        <v>155541</v>
      </c>
      <c r="G12" s="23">
        <v>93325</v>
      </c>
      <c r="H12" s="23">
        <v>12443</v>
      </c>
      <c r="I12" s="23">
        <v>49773</v>
      </c>
      <c r="J12" s="69">
        <f t="shared" si="8"/>
        <v>0</v>
      </c>
      <c r="K12" s="69"/>
      <c r="L12" s="69"/>
      <c r="M12" s="69"/>
      <c r="N12" s="23">
        <f t="shared" si="10"/>
        <v>0</v>
      </c>
      <c r="O12" s="23"/>
      <c r="P12" s="23"/>
      <c r="Q12" s="23"/>
      <c r="R12" s="24"/>
      <c r="S12" s="24"/>
    </row>
    <row r="13" spans="1:19" s="25" customFormat="1" ht="21" customHeight="1">
      <c r="A13" s="28" t="s">
        <v>42</v>
      </c>
      <c r="B13" s="23">
        <f t="shared" si="0"/>
        <v>23965</v>
      </c>
      <c r="C13" s="23">
        <f t="shared" si="0"/>
        <v>14379</v>
      </c>
      <c r="D13" s="23">
        <f t="shared" si="0"/>
        <v>1917</v>
      </c>
      <c r="E13" s="23">
        <f t="shared" si="0"/>
        <v>7669</v>
      </c>
      <c r="F13" s="23">
        <f t="shared" si="1"/>
        <v>23965</v>
      </c>
      <c r="G13" s="23">
        <v>14379</v>
      </c>
      <c r="H13" s="23">
        <v>1917</v>
      </c>
      <c r="I13" s="23">
        <v>7669</v>
      </c>
      <c r="J13" s="69">
        <f t="shared" si="8"/>
        <v>0</v>
      </c>
      <c r="K13" s="69"/>
      <c r="L13" s="69"/>
      <c r="M13" s="69"/>
      <c r="N13" s="23">
        <f t="shared" si="10"/>
        <v>0</v>
      </c>
      <c r="O13" s="23"/>
      <c r="P13" s="23"/>
      <c r="Q13" s="23"/>
      <c r="R13" s="24"/>
      <c r="S13" s="24"/>
    </row>
    <row r="14" spans="1:19" s="25" customFormat="1" ht="21" customHeight="1">
      <c r="A14" s="28" t="s">
        <v>43</v>
      </c>
      <c r="B14" s="23">
        <f t="shared" si="0"/>
        <v>321</v>
      </c>
      <c r="C14" s="23">
        <f t="shared" si="0"/>
        <v>0</v>
      </c>
      <c r="D14" s="23">
        <f t="shared" si="0"/>
        <v>64</v>
      </c>
      <c r="E14" s="23">
        <f t="shared" si="0"/>
        <v>257</v>
      </c>
      <c r="F14" s="23">
        <f t="shared" si="1"/>
        <v>321</v>
      </c>
      <c r="G14" s="23"/>
      <c r="H14" s="23">
        <v>64</v>
      </c>
      <c r="I14" s="23">
        <v>257</v>
      </c>
      <c r="J14" s="69">
        <f t="shared" si="8"/>
        <v>0</v>
      </c>
      <c r="K14" s="69"/>
      <c r="L14" s="69"/>
      <c r="M14" s="69"/>
      <c r="N14" s="23">
        <f t="shared" si="10"/>
        <v>0</v>
      </c>
      <c r="O14" s="23"/>
      <c r="P14" s="23"/>
      <c r="Q14" s="23"/>
      <c r="R14" s="24"/>
      <c r="S14" s="24"/>
    </row>
    <row r="15" spans="1:19" s="25" customFormat="1" ht="21" customHeight="1">
      <c r="A15" s="28" t="s">
        <v>44</v>
      </c>
      <c r="B15" s="23">
        <f t="shared" si="0"/>
        <v>3914</v>
      </c>
      <c r="C15" s="23">
        <f t="shared" si="0"/>
        <v>0</v>
      </c>
      <c r="D15" s="23">
        <f t="shared" si="0"/>
        <v>0</v>
      </c>
      <c r="E15" s="23">
        <f t="shared" si="0"/>
        <v>3914</v>
      </c>
      <c r="F15" s="23">
        <f t="shared" si="1"/>
        <v>3914</v>
      </c>
      <c r="G15" s="23"/>
      <c r="H15" s="23"/>
      <c r="I15" s="23">
        <v>3914</v>
      </c>
      <c r="J15" s="69">
        <f t="shared" si="8"/>
        <v>0</v>
      </c>
      <c r="K15" s="69"/>
      <c r="L15" s="69"/>
      <c r="M15" s="69"/>
      <c r="N15" s="23">
        <f t="shared" si="10"/>
        <v>0</v>
      </c>
      <c r="O15" s="23"/>
      <c r="P15" s="23"/>
      <c r="Q15" s="23"/>
      <c r="R15" s="24"/>
      <c r="S15" s="24"/>
    </row>
    <row r="16" spans="1:19" s="25" customFormat="1" ht="21" customHeight="1">
      <c r="A16" s="28" t="s">
        <v>45</v>
      </c>
      <c r="B16" s="23">
        <f t="shared" si="0"/>
        <v>229</v>
      </c>
      <c r="C16" s="23">
        <f t="shared" si="0"/>
        <v>0</v>
      </c>
      <c r="D16" s="23">
        <f t="shared" si="0"/>
        <v>0</v>
      </c>
      <c r="E16" s="23">
        <f t="shared" si="0"/>
        <v>229</v>
      </c>
      <c r="F16" s="23">
        <f t="shared" si="1"/>
        <v>229</v>
      </c>
      <c r="G16" s="23"/>
      <c r="H16" s="23"/>
      <c r="I16" s="23">
        <v>229</v>
      </c>
      <c r="J16" s="69">
        <f t="shared" si="8"/>
        <v>0</v>
      </c>
      <c r="K16" s="69"/>
      <c r="L16" s="69"/>
      <c r="M16" s="69"/>
      <c r="N16" s="23">
        <f t="shared" si="10"/>
        <v>0</v>
      </c>
      <c r="O16" s="23"/>
      <c r="P16" s="23"/>
      <c r="Q16" s="23"/>
      <c r="R16" s="24"/>
      <c r="S16" s="24"/>
    </row>
    <row r="17" spans="1:17" s="25" customFormat="1" ht="21" customHeight="1">
      <c r="A17" s="28" t="s">
        <v>46</v>
      </c>
      <c r="B17" s="23">
        <f t="shared" si="0"/>
        <v>4461</v>
      </c>
      <c r="C17" s="23">
        <f t="shared" si="0"/>
        <v>0</v>
      </c>
      <c r="D17" s="23">
        <f t="shared" si="0"/>
        <v>0</v>
      </c>
      <c r="E17" s="23">
        <f t="shared" si="0"/>
        <v>4461</v>
      </c>
      <c r="F17" s="23">
        <f t="shared" si="1"/>
        <v>4461</v>
      </c>
      <c r="G17" s="23"/>
      <c r="H17" s="23"/>
      <c r="I17" s="23">
        <v>4461</v>
      </c>
      <c r="J17" s="69">
        <f t="shared" si="8"/>
        <v>0</v>
      </c>
      <c r="K17" s="69"/>
      <c r="L17" s="69"/>
      <c r="M17" s="69"/>
      <c r="N17" s="23">
        <f t="shared" si="10"/>
        <v>0</v>
      </c>
      <c r="O17" s="23"/>
      <c r="P17" s="23"/>
      <c r="Q17" s="23"/>
    </row>
    <row r="18" spans="1:17" s="25" customFormat="1" ht="21" customHeight="1">
      <c r="A18" s="28" t="s">
        <v>47</v>
      </c>
      <c r="B18" s="23">
        <f t="shared" si="0"/>
        <v>97</v>
      </c>
      <c r="C18" s="23">
        <f t="shared" si="0"/>
        <v>0</v>
      </c>
      <c r="D18" s="23">
        <f t="shared" si="0"/>
        <v>19</v>
      </c>
      <c r="E18" s="23">
        <f t="shared" si="0"/>
        <v>78</v>
      </c>
      <c r="F18" s="23">
        <f t="shared" si="1"/>
        <v>97</v>
      </c>
      <c r="G18" s="23"/>
      <c r="H18" s="23">
        <v>19</v>
      </c>
      <c r="I18" s="23">
        <v>78</v>
      </c>
      <c r="J18" s="69">
        <f t="shared" si="8"/>
        <v>0</v>
      </c>
      <c r="K18" s="69"/>
      <c r="L18" s="69"/>
      <c r="M18" s="69"/>
      <c r="N18" s="23">
        <f t="shared" si="10"/>
        <v>0</v>
      </c>
      <c r="O18" s="23"/>
      <c r="P18" s="23"/>
      <c r="Q18" s="23"/>
    </row>
    <row r="19" spans="1:17" s="25" customFormat="1" ht="21" customHeight="1">
      <c r="A19" s="28" t="s">
        <v>48</v>
      </c>
      <c r="B19" s="23">
        <f t="shared" si="0"/>
        <v>6528</v>
      </c>
      <c r="C19" s="23">
        <f t="shared" si="0"/>
        <v>0</v>
      </c>
      <c r="D19" s="23">
        <f t="shared" si="0"/>
        <v>0</v>
      </c>
      <c r="E19" s="23">
        <f t="shared" si="0"/>
        <v>6528</v>
      </c>
      <c r="F19" s="23">
        <f t="shared" si="1"/>
        <v>6528</v>
      </c>
      <c r="G19" s="23"/>
      <c r="H19" s="23"/>
      <c r="I19" s="23">
        <v>6528</v>
      </c>
      <c r="J19" s="69">
        <f t="shared" si="8"/>
        <v>0</v>
      </c>
      <c r="K19" s="69"/>
      <c r="L19" s="69"/>
      <c r="M19" s="69"/>
      <c r="N19" s="23">
        <f t="shared" si="10"/>
        <v>0</v>
      </c>
      <c r="O19" s="23"/>
      <c r="P19" s="23"/>
      <c r="Q19" s="23"/>
    </row>
    <row r="20" spans="1:17" s="25" customFormat="1" ht="21" customHeight="1">
      <c r="A20" s="28" t="s">
        <v>49</v>
      </c>
      <c r="B20" s="23">
        <f t="shared" si="0"/>
        <v>142</v>
      </c>
      <c r="C20" s="23">
        <f t="shared" si="0"/>
        <v>0</v>
      </c>
      <c r="D20" s="23">
        <f t="shared" si="0"/>
        <v>0</v>
      </c>
      <c r="E20" s="23">
        <f t="shared" si="0"/>
        <v>142</v>
      </c>
      <c r="F20" s="23">
        <f t="shared" si="1"/>
        <v>142</v>
      </c>
      <c r="G20" s="23"/>
      <c r="H20" s="23"/>
      <c r="I20" s="23">
        <v>142</v>
      </c>
      <c r="J20" s="69">
        <f t="shared" si="8"/>
        <v>0</v>
      </c>
      <c r="K20" s="69"/>
      <c r="L20" s="69"/>
      <c r="M20" s="69"/>
      <c r="N20" s="23">
        <f t="shared" si="10"/>
        <v>0</v>
      </c>
      <c r="O20" s="23"/>
      <c r="P20" s="23"/>
      <c r="Q20" s="23"/>
    </row>
    <row r="21" spans="1:17" s="25" customFormat="1" ht="18.75" customHeight="1">
      <c r="A21" s="28" t="s">
        <v>50</v>
      </c>
      <c r="B21" s="23">
        <f t="shared" si="0"/>
        <v>46700</v>
      </c>
      <c r="C21" s="23">
        <f t="shared" si="0"/>
        <v>0</v>
      </c>
      <c r="D21" s="23">
        <f t="shared" si="0"/>
        <v>0</v>
      </c>
      <c r="E21" s="23">
        <f t="shared" si="0"/>
        <v>46700</v>
      </c>
      <c r="F21" s="23">
        <f t="shared" si="1"/>
        <v>46700</v>
      </c>
      <c r="G21" s="23"/>
      <c r="H21" s="23"/>
      <c r="I21" s="23">
        <v>46700</v>
      </c>
      <c r="J21" s="69">
        <f t="shared" si="8"/>
        <v>0</v>
      </c>
      <c r="K21" s="69"/>
      <c r="L21" s="69"/>
      <c r="M21" s="69"/>
      <c r="N21" s="23">
        <f t="shared" si="10"/>
        <v>0</v>
      </c>
      <c r="O21" s="23"/>
      <c r="P21" s="23"/>
      <c r="Q21" s="23"/>
    </row>
    <row r="22" spans="1:17" s="25" customFormat="1" ht="19.5" customHeight="1">
      <c r="A22" s="28" t="s">
        <v>51</v>
      </c>
      <c r="B22" s="23">
        <f t="shared" ref="B22:E32" si="12">SUM(F22,J22,N22)</f>
        <v>22096</v>
      </c>
      <c r="C22" s="23">
        <f t="shared" si="12"/>
        <v>0</v>
      </c>
      <c r="D22" s="23">
        <f t="shared" si="12"/>
        <v>0</v>
      </c>
      <c r="E22" s="23">
        <f t="shared" si="12"/>
        <v>22096</v>
      </c>
      <c r="F22" s="23">
        <f t="shared" si="1"/>
        <v>22096</v>
      </c>
      <c r="G22" s="23"/>
      <c r="H22" s="23"/>
      <c r="I22" s="23">
        <v>22096</v>
      </c>
      <c r="J22" s="69">
        <f t="shared" si="8"/>
        <v>0</v>
      </c>
      <c r="K22" s="69"/>
      <c r="L22" s="69"/>
      <c r="M22" s="69"/>
      <c r="N22" s="23">
        <f t="shared" si="10"/>
        <v>0</v>
      </c>
      <c r="O22" s="23"/>
      <c r="P22" s="23"/>
      <c r="Q22" s="23"/>
    </row>
    <row r="23" spans="1:17" s="25" customFormat="1" ht="21" customHeight="1">
      <c r="A23" s="28" t="s">
        <v>52</v>
      </c>
      <c r="B23" s="23">
        <f t="shared" si="12"/>
        <v>109</v>
      </c>
      <c r="C23" s="23">
        <f t="shared" si="12"/>
        <v>0</v>
      </c>
      <c r="D23" s="23">
        <f t="shared" si="12"/>
        <v>0</v>
      </c>
      <c r="E23" s="23">
        <f t="shared" si="12"/>
        <v>109</v>
      </c>
      <c r="F23" s="23">
        <f t="shared" si="1"/>
        <v>109</v>
      </c>
      <c r="G23" s="23"/>
      <c r="H23" s="23"/>
      <c r="I23" s="23">
        <v>109</v>
      </c>
      <c r="J23" s="69">
        <f t="shared" si="8"/>
        <v>0</v>
      </c>
      <c r="K23" s="69"/>
      <c r="L23" s="69"/>
      <c r="M23" s="69"/>
      <c r="N23" s="23">
        <f t="shared" si="10"/>
        <v>0</v>
      </c>
      <c r="O23" s="23"/>
      <c r="P23" s="23"/>
      <c r="Q23" s="23"/>
    </row>
    <row r="24" spans="1:17" s="25" customFormat="1" ht="21" customHeight="1">
      <c r="A24" s="28" t="s">
        <v>53</v>
      </c>
      <c r="B24" s="23">
        <f t="shared" si="12"/>
        <v>3310</v>
      </c>
      <c r="C24" s="23">
        <f t="shared" si="12"/>
        <v>3310</v>
      </c>
      <c r="D24" s="23">
        <f t="shared" si="12"/>
        <v>0</v>
      </c>
      <c r="E24" s="23">
        <f t="shared" si="12"/>
        <v>0</v>
      </c>
      <c r="F24" s="23">
        <f t="shared" si="1"/>
        <v>3310</v>
      </c>
      <c r="G24" s="23">
        <v>3310</v>
      </c>
      <c r="H24" s="23"/>
      <c r="I24" s="23"/>
      <c r="J24" s="69">
        <f t="shared" si="8"/>
        <v>0</v>
      </c>
      <c r="K24" s="69"/>
      <c r="L24" s="69"/>
      <c r="M24" s="69"/>
      <c r="N24" s="23">
        <f t="shared" si="10"/>
        <v>0</v>
      </c>
      <c r="O24" s="23"/>
      <c r="P24" s="23"/>
      <c r="Q24" s="23"/>
    </row>
    <row r="25" spans="1:17" s="25" customFormat="1" ht="21" customHeight="1">
      <c r="A25" s="64" t="s">
        <v>223</v>
      </c>
      <c r="B25" s="65"/>
      <c r="C25" s="65"/>
      <c r="D25" s="65"/>
      <c r="E25" s="65"/>
      <c r="F25" s="23">
        <f t="shared" si="1"/>
        <v>11</v>
      </c>
      <c r="G25" s="65"/>
      <c r="H25" s="65">
        <v>2</v>
      </c>
      <c r="I25" s="65">
        <v>9</v>
      </c>
      <c r="J25" s="70"/>
      <c r="K25" s="70"/>
      <c r="L25" s="70"/>
      <c r="M25" s="70"/>
      <c r="N25" s="65"/>
      <c r="O25" s="65"/>
      <c r="P25" s="65"/>
      <c r="Q25" s="65"/>
    </row>
    <row r="26" spans="1:17" s="25" customFormat="1" ht="21" customHeight="1">
      <c r="A26" s="26" t="s">
        <v>54</v>
      </c>
      <c r="B26" s="23">
        <f t="shared" si="12"/>
        <v>37219</v>
      </c>
      <c r="C26" s="23">
        <f t="shared" si="12"/>
        <v>5302</v>
      </c>
      <c r="D26" s="23">
        <f t="shared" si="12"/>
        <v>13325</v>
      </c>
      <c r="E26" s="23">
        <f t="shared" si="12"/>
        <v>18592</v>
      </c>
      <c r="F26" s="23">
        <f t="shared" si="1"/>
        <v>8047</v>
      </c>
      <c r="G26" s="23">
        <f t="shared" ref="G26:I26" si="13">SUM(G27:G32)</f>
        <v>0</v>
      </c>
      <c r="H26" s="23">
        <f t="shared" si="13"/>
        <v>1544</v>
      </c>
      <c r="I26" s="23">
        <f t="shared" si="13"/>
        <v>6503</v>
      </c>
      <c r="J26" s="69">
        <f t="shared" si="8"/>
        <v>0</v>
      </c>
      <c r="K26" s="69">
        <f t="shared" ref="K26:M26" si="14">SUM(K27:K32)</f>
        <v>0</v>
      </c>
      <c r="L26" s="69">
        <f t="shared" si="14"/>
        <v>0</v>
      </c>
      <c r="M26" s="69">
        <f t="shared" si="14"/>
        <v>0</v>
      </c>
      <c r="N26" s="23">
        <f t="shared" si="10"/>
        <v>29172</v>
      </c>
      <c r="O26" s="23">
        <f t="shared" ref="O26:Q26" si="15">SUM(O27:O32)</f>
        <v>5302</v>
      </c>
      <c r="P26" s="23">
        <f t="shared" si="15"/>
        <v>11781</v>
      </c>
      <c r="Q26" s="23">
        <f t="shared" si="15"/>
        <v>12089</v>
      </c>
    </row>
    <row r="27" spans="1:17" s="25" customFormat="1" ht="17.25" customHeight="1">
      <c r="A27" s="28" t="s">
        <v>55</v>
      </c>
      <c r="B27" s="23">
        <f t="shared" si="12"/>
        <v>8047</v>
      </c>
      <c r="C27" s="23">
        <f t="shared" si="12"/>
        <v>0</v>
      </c>
      <c r="D27" s="23">
        <f t="shared" si="12"/>
        <v>1544</v>
      </c>
      <c r="E27" s="23">
        <f t="shared" si="12"/>
        <v>6503</v>
      </c>
      <c r="F27" s="23">
        <f t="shared" si="1"/>
        <v>8047</v>
      </c>
      <c r="G27" s="23"/>
      <c r="H27" s="23">
        <v>1544</v>
      </c>
      <c r="I27" s="23">
        <v>6503</v>
      </c>
      <c r="J27" s="69">
        <f t="shared" si="8"/>
        <v>0</v>
      </c>
      <c r="K27" s="69"/>
      <c r="L27" s="69"/>
      <c r="M27" s="69"/>
      <c r="N27" s="23">
        <f t="shared" si="10"/>
        <v>0</v>
      </c>
      <c r="O27" s="23"/>
      <c r="P27" s="23"/>
      <c r="Q27" s="23"/>
    </row>
    <row r="28" spans="1:17" s="25" customFormat="1" ht="18.75" customHeight="1">
      <c r="A28" s="28" t="s">
        <v>56</v>
      </c>
      <c r="B28" s="23">
        <f t="shared" si="12"/>
        <v>414</v>
      </c>
      <c r="C28" s="23">
        <f t="shared" si="12"/>
        <v>1</v>
      </c>
      <c r="D28" s="23">
        <f t="shared" si="12"/>
        <v>0</v>
      </c>
      <c r="E28" s="23">
        <f t="shared" si="12"/>
        <v>413</v>
      </c>
      <c r="F28" s="23">
        <f t="shared" si="1"/>
        <v>0</v>
      </c>
      <c r="G28" s="23"/>
      <c r="H28" s="23"/>
      <c r="I28" s="23"/>
      <c r="J28" s="69">
        <f t="shared" si="8"/>
        <v>0</v>
      </c>
      <c r="K28" s="69"/>
      <c r="L28" s="69"/>
      <c r="M28" s="69"/>
      <c r="N28" s="23">
        <f t="shared" si="10"/>
        <v>414</v>
      </c>
      <c r="O28" s="23">
        <v>1</v>
      </c>
      <c r="P28" s="23"/>
      <c r="Q28" s="23">
        <v>413</v>
      </c>
    </row>
    <row r="29" spans="1:17" s="25" customFormat="1" ht="18" customHeight="1">
      <c r="A29" s="28" t="s">
        <v>57</v>
      </c>
      <c r="B29" s="23">
        <f t="shared" si="12"/>
        <v>2665</v>
      </c>
      <c r="C29" s="23">
        <f t="shared" si="12"/>
        <v>81</v>
      </c>
      <c r="D29" s="23">
        <f t="shared" si="12"/>
        <v>99</v>
      </c>
      <c r="E29" s="23">
        <f t="shared" si="12"/>
        <v>2485</v>
      </c>
      <c r="F29" s="23">
        <f t="shared" si="1"/>
        <v>0</v>
      </c>
      <c r="G29" s="23"/>
      <c r="H29" s="23"/>
      <c r="I29" s="23"/>
      <c r="J29" s="69">
        <f t="shared" si="8"/>
        <v>0</v>
      </c>
      <c r="K29" s="69"/>
      <c r="L29" s="69"/>
      <c r="M29" s="69"/>
      <c r="N29" s="23">
        <f t="shared" si="10"/>
        <v>2665</v>
      </c>
      <c r="O29" s="23">
        <v>81</v>
      </c>
      <c r="P29" s="23">
        <v>99</v>
      </c>
      <c r="Q29" s="23">
        <v>2485</v>
      </c>
    </row>
    <row r="30" spans="1:17" s="25" customFormat="1" ht="21" customHeight="1">
      <c r="A30" s="28" t="s">
        <v>58</v>
      </c>
      <c r="B30" s="23">
        <f t="shared" si="12"/>
        <v>0</v>
      </c>
      <c r="C30" s="23">
        <f t="shared" si="12"/>
        <v>0</v>
      </c>
      <c r="D30" s="23">
        <f t="shared" si="12"/>
        <v>0</v>
      </c>
      <c r="E30" s="23">
        <f t="shared" si="12"/>
        <v>0</v>
      </c>
      <c r="F30" s="23">
        <f t="shared" si="1"/>
        <v>0</v>
      </c>
      <c r="G30" s="23"/>
      <c r="H30" s="23"/>
      <c r="I30" s="23"/>
      <c r="J30" s="69">
        <f t="shared" si="8"/>
        <v>0</v>
      </c>
      <c r="K30" s="69"/>
      <c r="L30" s="69"/>
      <c r="M30" s="69"/>
      <c r="N30" s="23">
        <f t="shared" si="10"/>
        <v>0</v>
      </c>
      <c r="O30" s="23"/>
      <c r="P30" s="23"/>
      <c r="Q30" s="23"/>
    </row>
    <row r="31" spans="1:17" s="25" customFormat="1" ht="17.25" customHeight="1">
      <c r="A31" s="28" t="s">
        <v>59</v>
      </c>
      <c r="B31" s="23">
        <f t="shared" si="12"/>
        <v>26080</v>
      </c>
      <c r="C31" s="23">
        <f t="shared" si="12"/>
        <v>5220</v>
      </c>
      <c r="D31" s="23">
        <f t="shared" si="12"/>
        <v>11682</v>
      </c>
      <c r="E31" s="23">
        <f t="shared" si="12"/>
        <v>9178</v>
      </c>
      <c r="F31" s="23">
        <f t="shared" si="1"/>
        <v>0</v>
      </c>
      <c r="G31" s="23"/>
      <c r="H31" s="23"/>
      <c r="I31" s="23"/>
      <c r="J31" s="69">
        <f t="shared" si="8"/>
        <v>0</v>
      </c>
      <c r="K31" s="69"/>
      <c r="L31" s="69"/>
      <c r="M31" s="69"/>
      <c r="N31" s="23">
        <f t="shared" si="10"/>
        <v>26080</v>
      </c>
      <c r="O31" s="23">
        <v>5220</v>
      </c>
      <c r="P31" s="23">
        <v>11682</v>
      </c>
      <c r="Q31" s="23">
        <v>9178</v>
      </c>
    </row>
    <row r="32" spans="1:17" s="25" customFormat="1" ht="18" customHeight="1">
      <c r="A32" s="28" t="s">
        <v>60</v>
      </c>
      <c r="B32" s="23">
        <f t="shared" si="12"/>
        <v>13</v>
      </c>
      <c r="C32" s="23">
        <f t="shared" si="12"/>
        <v>0</v>
      </c>
      <c r="D32" s="23">
        <f t="shared" si="12"/>
        <v>0</v>
      </c>
      <c r="E32" s="23">
        <f t="shared" si="12"/>
        <v>13</v>
      </c>
      <c r="F32" s="23">
        <f t="shared" si="1"/>
        <v>0</v>
      </c>
      <c r="G32" s="23"/>
      <c r="H32" s="23"/>
      <c r="I32" s="23"/>
      <c r="J32" s="69">
        <f t="shared" si="8"/>
        <v>0</v>
      </c>
      <c r="K32" s="69"/>
      <c r="L32" s="69"/>
      <c r="M32" s="69"/>
      <c r="N32" s="23">
        <f t="shared" si="10"/>
        <v>13</v>
      </c>
      <c r="O32" s="23"/>
      <c r="P32" s="23"/>
      <c r="Q32" s="23">
        <v>13</v>
      </c>
    </row>
  </sheetData>
  <mergeCells count="7">
    <mergeCell ref="A2:Q2"/>
    <mergeCell ref="P3:Q3"/>
    <mergeCell ref="A4:A5"/>
    <mergeCell ref="B4:E4"/>
    <mergeCell ref="F4:I4"/>
    <mergeCell ref="J4:M4"/>
    <mergeCell ref="N4:Q4"/>
  </mergeCells>
  <phoneticPr fontId="3" type="noConversion"/>
  <printOptions horizontalCentered="1"/>
  <pageMargins left="0.19685039370078741" right="0.23622047244094491" top="0.78740157480314965" bottom="0.78740157480314965" header="0.51181102362204722" footer="0.51181102362204722"/>
  <pageSetup paperSize="9" scale="95" firstPageNumber="3" orientation="landscape" useFirstPageNumber="1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pane xSplit="1" ySplit="5" topLeftCell="B6" activePane="bottomRight" state="frozen"/>
      <selection pane="topRight"/>
      <selection pane="bottomLeft"/>
      <selection pane="bottomRight" activeCell="A2" sqref="A2:G2"/>
    </sheetView>
  </sheetViews>
  <sheetFormatPr defaultRowHeight="14.25"/>
  <cols>
    <col min="1" max="1" width="19.5" style="38" customWidth="1"/>
    <col min="2" max="4" width="10.625" style="38" customWidth="1"/>
    <col min="5" max="6" width="13" style="38" customWidth="1"/>
    <col min="7" max="7" width="12.875" style="38" customWidth="1"/>
    <col min="8" max="16384" width="9" style="38"/>
  </cols>
  <sheetData>
    <row r="1" spans="1:7">
      <c r="A1" s="35" t="s">
        <v>65</v>
      </c>
      <c r="B1" s="36"/>
      <c r="C1" s="36"/>
      <c r="D1" s="36"/>
      <c r="E1" s="37"/>
      <c r="F1" s="37"/>
      <c r="G1" s="37"/>
    </row>
    <row r="2" spans="1:7" ht="22.5">
      <c r="A2" s="152" t="s">
        <v>301</v>
      </c>
      <c r="B2" s="152"/>
      <c r="C2" s="152"/>
      <c r="D2" s="152"/>
      <c r="E2" s="152"/>
      <c r="F2" s="152"/>
      <c r="G2" s="152"/>
    </row>
    <row r="3" spans="1:7">
      <c r="A3" s="36" t="s">
        <v>0</v>
      </c>
      <c r="B3" s="36"/>
      <c r="C3" s="36"/>
      <c r="D3" s="36"/>
      <c r="E3" s="37"/>
      <c r="F3" s="37"/>
      <c r="G3" s="39" t="s">
        <v>1</v>
      </c>
    </row>
    <row r="4" spans="1:7">
      <c r="A4" s="153" t="s">
        <v>66</v>
      </c>
      <c r="B4" s="157" t="s">
        <v>224</v>
      </c>
      <c r="C4" s="154" t="s">
        <v>221</v>
      </c>
      <c r="D4" s="155"/>
      <c r="E4" s="155"/>
      <c r="F4" s="155"/>
      <c r="G4" s="156"/>
    </row>
    <row r="5" spans="1:7">
      <c r="A5" s="153"/>
      <c r="B5" s="158"/>
      <c r="C5" s="45" t="s">
        <v>67</v>
      </c>
      <c r="D5" s="45" t="s">
        <v>68</v>
      </c>
      <c r="E5" s="45" t="s">
        <v>69</v>
      </c>
      <c r="F5" s="45" t="s">
        <v>70</v>
      </c>
      <c r="G5" s="45" t="s">
        <v>71</v>
      </c>
    </row>
    <row r="6" spans="1:7" ht="24.75" customHeight="1">
      <c r="A6" s="46" t="s">
        <v>225</v>
      </c>
      <c r="B6" s="51">
        <f>B7+B10</f>
        <v>269120</v>
      </c>
      <c r="C6" s="47">
        <f>SUM(C7,C10)</f>
        <v>371904</v>
      </c>
      <c r="D6" s="47">
        <f>D7+D10</f>
        <v>374415</v>
      </c>
      <c r="E6" s="48">
        <f>D6/B6*100-100</f>
        <v>39.125668846611177</v>
      </c>
      <c r="F6" s="48">
        <f>D6/C6*100-100</f>
        <v>0.67517423851315073</v>
      </c>
      <c r="G6" s="47">
        <f>D6-C6</f>
        <v>2511</v>
      </c>
    </row>
    <row r="7" spans="1:7" ht="24.75" customHeight="1">
      <c r="A7" s="49" t="s">
        <v>72</v>
      </c>
      <c r="B7" s="51">
        <f>SUM(B8:B9)</f>
        <v>117802</v>
      </c>
      <c r="C7" s="47">
        <f>SUM(C8:C9)</f>
        <v>180704</v>
      </c>
      <c r="D7" s="47">
        <f t="shared" ref="D7" si="0">SUM(D8:D9)</f>
        <v>184667</v>
      </c>
      <c r="E7" s="48">
        <f t="shared" ref="E7:E20" si="1">D7/B7*100-100</f>
        <v>56.760496426206686</v>
      </c>
      <c r="F7" s="48">
        <f t="shared" ref="F7:F20" si="2">D7/C7*100-100</f>
        <v>2.1930892509296882</v>
      </c>
      <c r="G7" s="47">
        <f t="shared" ref="G7:G20" si="3">D7-C7</f>
        <v>3963</v>
      </c>
    </row>
    <row r="8" spans="1:7" ht="24.75" customHeight="1">
      <c r="A8" s="50" t="s">
        <v>73</v>
      </c>
      <c r="B8" s="51">
        <v>98783</v>
      </c>
      <c r="C8" s="47">
        <v>153468</v>
      </c>
      <c r="D8" s="47">
        <v>156348</v>
      </c>
      <c r="E8" s="48">
        <f t="shared" si="1"/>
        <v>58.274196977212682</v>
      </c>
      <c r="F8" s="48">
        <f t="shared" si="2"/>
        <v>1.8766127140511344</v>
      </c>
      <c r="G8" s="47">
        <f t="shared" si="3"/>
        <v>2880</v>
      </c>
    </row>
    <row r="9" spans="1:7" ht="24.75" customHeight="1">
      <c r="A9" s="50" t="s">
        <v>74</v>
      </c>
      <c r="B9" s="51">
        <v>19019</v>
      </c>
      <c r="C9" s="47">
        <v>27236</v>
      </c>
      <c r="D9" s="47">
        <v>28319</v>
      </c>
      <c r="E9" s="48">
        <f t="shared" si="1"/>
        <v>48.898469951101532</v>
      </c>
      <c r="F9" s="48">
        <f t="shared" si="2"/>
        <v>3.9763548244969797</v>
      </c>
      <c r="G9" s="47">
        <f t="shared" si="3"/>
        <v>1083</v>
      </c>
    </row>
    <row r="10" spans="1:7" ht="24.75" customHeight="1">
      <c r="A10" s="49" t="s">
        <v>75</v>
      </c>
      <c r="B10" s="51">
        <v>151318</v>
      </c>
      <c r="C10" s="47">
        <v>191200</v>
      </c>
      <c r="D10" s="47">
        <v>189748</v>
      </c>
      <c r="E10" s="48">
        <f t="shared" si="1"/>
        <v>25.396846376505096</v>
      </c>
      <c r="F10" s="48">
        <f t="shared" si="2"/>
        <v>-0.75941422594142693</v>
      </c>
      <c r="G10" s="47">
        <f t="shared" si="3"/>
        <v>-1452</v>
      </c>
    </row>
    <row r="11" spans="1:7" ht="24.75" customHeight="1">
      <c r="A11" s="46" t="s">
        <v>76</v>
      </c>
      <c r="B11" s="51">
        <f>B12+B15</f>
        <v>37385</v>
      </c>
      <c r="C11" s="47">
        <f>SUM(C12,C15)</f>
        <v>48800</v>
      </c>
      <c r="D11" s="47">
        <f>D12+D15</f>
        <v>29172</v>
      </c>
      <c r="E11" s="48">
        <f t="shared" si="1"/>
        <v>-21.968704025678747</v>
      </c>
      <c r="F11" s="48">
        <f t="shared" si="2"/>
        <v>-40.221311475409834</v>
      </c>
      <c r="G11" s="47">
        <f t="shared" si="3"/>
        <v>-19628</v>
      </c>
    </row>
    <row r="12" spans="1:7" ht="24.75" customHeight="1">
      <c r="A12" s="49" t="s">
        <v>72</v>
      </c>
      <c r="B12" s="51">
        <f>SUM(B13:B14)</f>
        <v>28331</v>
      </c>
      <c r="C12" s="47">
        <f>SUM(C13:C14)</f>
        <v>40000</v>
      </c>
      <c r="D12" s="47">
        <f t="shared" ref="D12" si="4">SUM(D13:D14)</f>
        <v>17083</v>
      </c>
      <c r="E12" s="48">
        <f t="shared" si="1"/>
        <v>-39.702093113550532</v>
      </c>
      <c r="F12" s="48">
        <f t="shared" si="2"/>
        <v>-57.292500000000004</v>
      </c>
      <c r="G12" s="47">
        <f t="shared" si="3"/>
        <v>-22917</v>
      </c>
    </row>
    <row r="13" spans="1:7" ht="24.75" customHeight="1">
      <c r="A13" s="50" t="s">
        <v>73</v>
      </c>
      <c r="B13" s="51">
        <v>8532</v>
      </c>
      <c r="C13" s="47">
        <v>12000</v>
      </c>
      <c r="D13" s="47">
        <v>5302</v>
      </c>
      <c r="E13" s="48">
        <f t="shared" si="1"/>
        <v>-37.857477730895454</v>
      </c>
      <c r="F13" s="48">
        <f t="shared" si="2"/>
        <v>-55.816666666666663</v>
      </c>
      <c r="G13" s="47">
        <f t="shared" si="3"/>
        <v>-6698</v>
      </c>
    </row>
    <row r="14" spans="1:7" ht="24.75" customHeight="1">
      <c r="A14" s="50" t="s">
        <v>74</v>
      </c>
      <c r="B14" s="51">
        <v>19799</v>
      </c>
      <c r="C14" s="47">
        <v>28000</v>
      </c>
      <c r="D14" s="47">
        <v>11781</v>
      </c>
      <c r="E14" s="48">
        <f t="shared" si="1"/>
        <v>-40.496994797717058</v>
      </c>
      <c r="F14" s="48">
        <f t="shared" si="2"/>
        <v>-57.924999999999997</v>
      </c>
      <c r="G14" s="47">
        <f t="shared" si="3"/>
        <v>-16219</v>
      </c>
    </row>
    <row r="15" spans="1:7" ht="24.75" customHeight="1">
      <c r="A15" s="49" t="s">
        <v>75</v>
      </c>
      <c r="B15" s="51">
        <v>9054</v>
      </c>
      <c r="C15" s="47">
        <v>8800</v>
      </c>
      <c r="D15" s="47">
        <v>12089</v>
      </c>
      <c r="E15" s="48">
        <f t="shared" si="1"/>
        <v>33.521095648332221</v>
      </c>
      <c r="F15" s="48">
        <f t="shared" si="2"/>
        <v>37.375</v>
      </c>
      <c r="G15" s="47">
        <f t="shared" si="3"/>
        <v>3289</v>
      </c>
    </row>
    <row r="16" spans="1:7" ht="24.75" customHeight="1">
      <c r="A16" s="46" t="s">
        <v>77</v>
      </c>
      <c r="B16" s="51">
        <f>B17+B20</f>
        <v>306505</v>
      </c>
      <c r="C16" s="47">
        <f>SUM(C17,C20)</f>
        <v>420704</v>
      </c>
      <c r="D16" s="47">
        <f>D17+D20</f>
        <v>403587</v>
      </c>
      <c r="E16" s="48">
        <f t="shared" si="1"/>
        <v>31.673871551850709</v>
      </c>
      <c r="F16" s="48">
        <f t="shared" si="2"/>
        <v>-4.0686563474556863</v>
      </c>
      <c r="G16" s="47">
        <f t="shared" si="3"/>
        <v>-17117</v>
      </c>
    </row>
    <row r="17" spans="1:7" ht="24.75" customHeight="1">
      <c r="A17" s="49" t="s">
        <v>72</v>
      </c>
      <c r="B17" s="51">
        <f>SUM(B18:B19)</f>
        <v>146133</v>
      </c>
      <c r="C17" s="47">
        <f>SUM(C18:C19)</f>
        <v>220704</v>
      </c>
      <c r="D17" s="47">
        <f>SUM(D18:D19)</f>
        <v>201750</v>
      </c>
      <c r="E17" s="48">
        <f t="shared" si="1"/>
        <v>38.059165280942722</v>
      </c>
      <c r="F17" s="48">
        <f t="shared" si="2"/>
        <v>-8.5879730317529379</v>
      </c>
      <c r="G17" s="47">
        <f t="shared" si="3"/>
        <v>-18954</v>
      </c>
    </row>
    <row r="18" spans="1:7" ht="24.75" customHeight="1">
      <c r="A18" s="50" t="s">
        <v>73</v>
      </c>
      <c r="B18" s="51">
        <f>B8+B13</f>
        <v>107315</v>
      </c>
      <c r="C18" s="47">
        <f>C8+C13</f>
        <v>165468</v>
      </c>
      <c r="D18" s="47">
        <f>D8+D13</f>
        <v>161650</v>
      </c>
      <c r="E18" s="48">
        <f t="shared" si="1"/>
        <v>50.631319014117338</v>
      </c>
      <c r="F18" s="48">
        <f t="shared" si="2"/>
        <v>-2.3073947832813531</v>
      </c>
      <c r="G18" s="47">
        <f t="shared" si="3"/>
        <v>-3818</v>
      </c>
    </row>
    <row r="19" spans="1:7" ht="24.75" customHeight="1">
      <c r="A19" s="50" t="s">
        <v>74</v>
      </c>
      <c r="B19" s="51">
        <f t="shared" ref="B19:B20" si="5">B9+B14</f>
        <v>38818</v>
      </c>
      <c r="C19" s="47">
        <f>C9+C14</f>
        <v>55236</v>
      </c>
      <c r="D19" s="47">
        <f t="shared" ref="D19:D20" si="6">D9+D14</f>
        <v>40100</v>
      </c>
      <c r="E19" s="48">
        <f t="shared" si="1"/>
        <v>3.3025915812252151</v>
      </c>
      <c r="F19" s="48">
        <f t="shared" si="2"/>
        <v>-27.402418712433914</v>
      </c>
      <c r="G19" s="47">
        <f t="shared" si="3"/>
        <v>-15136</v>
      </c>
    </row>
    <row r="20" spans="1:7" ht="24.75" customHeight="1">
      <c r="A20" s="49" t="s">
        <v>75</v>
      </c>
      <c r="B20" s="51">
        <f t="shared" si="5"/>
        <v>160372</v>
      </c>
      <c r="C20" s="47">
        <f>C10+C15</f>
        <v>200000</v>
      </c>
      <c r="D20" s="47">
        <f t="shared" si="6"/>
        <v>201837</v>
      </c>
      <c r="E20" s="48">
        <f t="shared" si="1"/>
        <v>25.855510937071301</v>
      </c>
      <c r="F20" s="48">
        <f t="shared" si="2"/>
        <v>0.91849999999999454</v>
      </c>
      <c r="G20" s="47">
        <f t="shared" si="3"/>
        <v>1837</v>
      </c>
    </row>
  </sheetData>
  <mergeCells count="4">
    <mergeCell ref="A2:G2"/>
    <mergeCell ref="A4:A5"/>
    <mergeCell ref="C4:G4"/>
    <mergeCell ref="B4:B5"/>
  </mergeCells>
  <phoneticPr fontId="3" type="noConversion"/>
  <printOptions horizontalCentered="1"/>
  <pageMargins left="0.19685039370078741" right="0.19685039370078741" top="0.74803149606299213" bottom="0.74803149606299213" header="0.31496062992125984" footer="0.31496062992125984"/>
  <pageSetup paperSize="9" firstPageNumber="5" orientation="landscape" useFirstPageNumber="1" r:id="rId1"/>
  <headerFooter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D79"/>
  <sheetViews>
    <sheetView showGridLines="0" showZeros="0" workbookViewId="0">
      <pane xSplit="1" ySplit="7" topLeftCell="B57" activePane="bottomRight" state="frozen"/>
      <selection pane="topRight"/>
      <selection pane="bottomLeft"/>
      <selection pane="bottomRight" activeCell="Q17" sqref="Q17"/>
    </sheetView>
  </sheetViews>
  <sheetFormatPr defaultRowHeight="14.25"/>
  <cols>
    <col min="1" max="1" width="41.625" style="53" customWidth="1"/>
    <col min="2" max="2" width="7.875" style="53" hidden="1" customWidth="1"/>
    <col min="3" max="3" width="8.375" style="53" hidden="1" customWidth="1"/>
    <col min="4" max="4" width="8" style="53" hidden="1" customWidth="1"/>
    <col min="5" max="5" width="8.125" style="53" hidden="1" customWidth="1"/>
    <col min="6" max="6" width="8.25" style="53" hidden="1" customWidth="1"/>
    <col min="7" max="7" width="8" style="53" hidden="1" customWidth="1"/>
    <col min="8" max="8" width="8.25" style="53" hidden="1" customWidth="1"/>
    <col min="9" max="13" width="7" style="53" hidden="1" customWidth="1"/>
    <col min="14" max="14" width="7.75" style="53" hidden="1" customWidth="1"/>
    <col min="15" max="15" width="7" style="53" hidden="1" customWidth="1"/>
    <col min="16" max="18" width="10.25" style="53" customWidth="1"/>
    <col min="19" max="19" width="29.25" style="53" customWidth="1"/>
    <col min="20" max="20" width="10.125" style="53" hidden="1" customWidth="1"/>
    <col min="21" max="21" width="9.5" style="53" hidden="1" customWidth="1"/>
    <col min="22" max="22" width="8.875" style="53" hidden="1" customWidth="1"/>
    <col min="23" max="23" width="6.875" style="53" hidden="1" customWidth="1"/>
    <col min="24" max="24" width="7.375" style="53" hidden="1" customWidth="1"/>
    <col min="25" max="25" width="7.625" style="53" hidden="1" customWidth="1"/>
    <col min="26" max="29" width="7.75" style="53" hidden="1" customWidth="1"/>
    <col min="30" max="30" width="10.625" style="53" customWidth="1"/>
    <col min="31" max="38" width="9" style="53" customWidth="1"/>
    <col min="39" max="259" width="9" style="53"/>
    <col min="260" max="260" width="41.625" style="53" customWidth="1"/>
    <col min="261" max="261" width="7.875" style="53" customWidth="1"/>
    <col min="262" max="262" width="8.375" style="53" customWidth="1"/>
    <col min="263" max="263" width="8" style="53" customWidth="1"/>
    <col min="264" max="274" width="0" style="53" hidden="1" customWidth="1"/>
    <col min="275" max="275" width="28.625" style="53" customWidth="1"/>
    <col min="276" max="276" width="17.625" style="53" customWidth="1"/>
    <col min="277" max="285" width="0" style="53" hidden="1" customWidth="1"/>
    <col min="286" max="294" width="9" style="53" customWidth="1"/>
    <col min="295" max="515" width="9" style="53"/>
    <col min="516" max="516" width="41.625" style="53" customWidth="1"/>
    <col min="517" max="517" width="7.875" style="53" customWidth="1"/>
    <col min="518" max="518" width="8.375" style="53" customWidth="1"/>
    <col min="519" max="519" width="8" style="53" customWidth="1"/>
    <col min="520" max="530" width="0" style="53" hidden="1" customWidth="1"/>
    <col min="531" max="531" width="28.625" style="53" customWidth="1"/>
    <col min="532" max="532" width="17.625" style="53" customWidth="1"/>
    <col min="533" max="541" width="0" style="53" hidden="1" customWidth="1"/>
    <col min="542" max="550" width="9" style="53" customWidth="1"/>
    <col min="551" max="771" width="9" style="53"/>
    <col min="772" max="772" width="41.625" style="53" customWidth="1"/>
    <col min="773" max="773" width="7.875" style="53" customWidth="1"/>
    <col min="774" max="774" width="8.375" style="53" customWidth="1"/>
    <col min="775" max="775" width="8" style="53" customWidth="1"/>
    <col min="776" max="786" width="0" style="53" hidden="1" customWidth="1"/>
    <col min="787" max="787" width="28.625" style="53" customWidth="1"/>
    <col min="788" max="788" width="17.625" style="53" customWidth="1"/>
    <col min="789" max="797" width="0" style="53" hidden="1" customWidth="1"/>
    <col min="798" max="806" width="9" style="53" customWidth="1"/>
    <col min="807" max="1027" width="9" style="53"/>
    <col min="1028" max="1028" width="41.625" style="53" customWidth="1"/>
    <col min="1029" max="1029" width="7.875" style="53" customWidth="1"/>
    <col min="1030" max="1030" width="8.375" style="53" customWidth="1"/>
    <col min="1031" max="1031" width="8" style="53" customWidth="1"/>
    <col min="1032" max="1042" width="0" style="53" hidden="1" customWidth="1"/>
    <col min="1043" max="1043" width="28.625" style="53" customWidth="1"/>
    <col min="1044" max="1044" width="17.625" style="53" customWidth="1"/>
    <col min="1045" max="1053" width="0" style="53" hidden="1" customWidth="1"/>
    <col min="1054" max="1062" width="9" style="53" customWidth="1"/>
    <col min="1063" max="1283" width="9" style="53"/>
    <col min="1284" max="1284" width="41.625" style="53" customWidth="1"/>
    <col min="1285" max="1285" width="7.875" style="53" customWidth="1"/>
    <col min="1286" max="1286" width="8.375" style="53" customWidth="1"/>
    <col min="1287" max="1287" width="8" style="53" customWidth="1"/>
    <col min="1288" max="1298" width="0" style="53" hidden="1" customWidth="1"/>
    <col min="1299" max="1299" width="28.625" style="53" customWidth="1"/>
    <col min="1300" max="1300" width="17.625" style="53" customWidth="1"/>
    <col min="1301" max="1309" width="0" style="53" hidden="1" customWidth="1"/>
    <col min="1310" max="1318" width="9" style="53" customWidth="1"/>
    <col min="1319" max="1539" width="9" style="53"/>
    <col min="1540" max="1540" width="41.625" style="53" customWidth="1"/>
    <col min="1541" max="1541" width="7.875" style="53" customWidth="1"/>
    <col min="1542" max="1542" width="8.375" style="53" customWidth="1"/>
    <col min="1543" max="1543" width="8" style="53" customWidth="1"/>
    <col min="1544" max="1554" width="0" style="53" hidden="1" customWidth="1"/>
    <col min="1555" max="1555" width="28.625" style="53" customWidth="1"/>
    <col min="1556" max="1556" width="17.625" style="53" customWidth="1"/>
    <col min="1557" max="1565" width="0" style="53" hidden="1" customWidth="1"/>
    <col min="1566" max="1574" width="9" style="53" customWidth="1"/>
    <col min="1575" max="1795" width="9" style="53"/>
    <col min="1796" max="1796" width="41.625" style="53" customWidth="1"/>
    <col min="1797" max="1797" width="7.875" style="53" customWidth="1"/>
    <col min="1798" max="1798" width="8.375" style="53" customWidth="1"/>
    <col min="1799" max="1799" width="8" style="53" customWidth="1"/>
    <col min="1800" max="1810" width="0" style="53" hidden="1" customWidth="1"/>
    <col min="1811" max="1811" width="28.625" style="53" customWidth="1"/>
    <col min="1812" max="1812" width="17.625" style="53" customWidth="1"/>
    <col min="1813" max="1821" width="0" style="53" hidden="1" customWidth="1"/>
    <col min="1822" max="1830" width="9" style="53" customWidth="1"/>
    <col min="1831" max="2051" width="9" style="53"/>
    <col min="2052" max="2052" width="41.625" style="53" customWidth="1"/>
    <col min="2053" max="2053" width="7.875" style="53" customWidth="1"/>
    <col min="2054" max="2054" width="8.375" style="53" customWidth="1"/>
    <col min="2055" max="2055" width="8" style="53" customWidth="1"/>
    <col min="2056" max="2066" width="0" style="53" hidden="1" customWidth="1"/>
    <col min="2067" max="2067" width="28.625" style="53" customWidth="1"/>
    <col min="2068" max="2068" width="17.625" style="53" customWidth="1"/>
    <col min="2069" max="2077" width="0" style="53" hidden="1" customWidth="1"/>
    <col min="2078" max="2086" width="9" style="53" customWidth="1"/>
    <col min="2087" max="2307" width="9" style="53"/>
    <col min="2308" max="2308" width="41.625" style="53" customWidth="1"/>
    <col min="2309" max="2309" width="7.875" style="53" customWidth="1"/>
    <col min="2310" max="2310" width="8.375" style="53" customWidth="1"/>
    <col min="2311" max="2311" width="8" style="53" customWidth="1"/>
    <col min="2312" max="2322" width="0" style="53" hidden="1" customWidth="1"/>
    <col min="2323" max="2323" width="28.625" style="53" customWidth="1"/>
    <col min="2324" max="2324" width="17.625" style="53" customWidth="1"/>
    <col min="2325" max="2333" width="0" style="53" hidden="1" customWidth="1"/>
    <col min="2334" max="2342" width="9" style="53" customWidth="1"/>
    <col min="2343" max="2563" width="9" style="53"/>
    <col min="2564" max="2564" width="41.625" style="53" customWidth="1"/>
    <col min="2565" max="2565" width="7.875" style="53" customWidth="1"/>
    <col min="2566" max="2566" width="8.375" style="53" customWidth="1"/>
    <col min="2567" max="2567" width="8" style="53" customWidth="1"/>
    <col min="2568" max="2578" width="0" style="53" hidden="1" customWidth="1"/>
    <col min="2579" max="2579" width="28.625" style="53" customWidth="1"/>
    <col min="2580" max="2580" width="17.625" style="53" customWidth="1"/>
    <col min="2581" max="2589" width="0" style="53" hidden="1" customWidth="1"/>
    <col min="2590" max="2598" width="9" style="53" customWidth="1"/>
    <col min="2599" max="2819" width="9" style="53"/>
    <col min="2820" max="2820" width="41.625" style="53" customWidth="1"/>
    <col min="2821" max="2821" width="7.875" style="53" customWidth="1"/>
    <col min="2822" max="2822" width="8.375" style="53" customWidth="1"/>
    <col min="2823" max="2823" width="8" style="53" customWidth="1"/>
    <col min="2824" max="2834" width="0" style="53" hidden="1" customWidth="1"/>
    <col min="2835" max="2835" width="28.625" style="53" customWidth="1"/>
    <col min="2836" max="2836" width="17.625" style="53" customWidth="1"/>
    <col min="2837" max="2845" width="0" style="53" hidden="1" customWidth="1"/>
    <col min="2846" max="2854" width="9" style="53" customWidth="1"/>
    <col min="2855" max="3075" width="9" style="53"/>
    <col min="3076" max="3076" width="41.625" style="53" customWidth="1"/>
    <col min="3077" max="3077" width="7.875" style="53" customWidth="1"/>
    <col min="3078" max="3078" width="8.375" style="53" customWidth="1"/>
    <col min="3079" max="3079" width="8" style="53" customWidth="1"/>
    <col min="3080" max="3090" width="0" style="53" hidden="1" customWidth="1"/>
    <col min="3091" max="3091" width="28.625" style="53" customWidth="1"/>
    <col min="3092" max="3092" width="17.625" style="53" customWidth="1"/>
    <col min="3093" max="3101" width="0" style="53" hidden="1" customWidth="1"/>
    <col min="3102" max="3110" width="9" style="53" customWidth="1"/>
    <col min="3111" max="3331" width="9" style="53"/>
    <col min="3332" max="3332" width="41.625" style="53" customWidth="1"/>
    <col min="3333" max="3333" width="7.875" style="53" customWidth="1"/>
    <col min="3334" max="3334" width="8.375" style="53" customWidth="1"/>
    <col min="3335" max="3335" width="8" style="53" customWidth="1"/>
    <col min="3336" max="3346" width="0" style="53" hidden="1" customWidth="1"/>
    <col min="3347" max="3347" width="28.625" style="53" customWidth="1"/>
    <col min="3348" max="3348" width="17.625" style="53" customWidth="1"/>
    <col min="3349" max="3357" width="0" style="53" hidden="1" customWidth="1"/>
    <col min="3358" max="3366" width="9" style="53" customWidth="1"/>
    <col min="3367" max="3587" width="9" style="53"/>
    <col min="3588" max="3588" width="41.625" style="53" customWidth="1"/>
    <col min="3589" max="3589" width="7.875" style="53" customWidth="1"/>
    <col min="3590" max="3590" width="8.375" style="53" customWidth="1"/>
    <col min="3591" max="3591" width="8" style="53" customWidth="1"/>
    <col min="3592" max="3602" width="0" style="53" hidden="1" customWidth="1"/>
    <col min="3603" max="3603" width="28.625" style="53" customWidth="1"/>
    <col min="3604" max="3604" width="17.625" style="53" customWidth="1"/>
    <col min="3605" max="3613" width="0" style="53" hidden="1" customWidth="1"/>
    <col min="3614" max="3622" width="9" style="53" customWidth="1"/>
    <col min="3623" max="3843" width="9" style="53"/>
    <col min="3844" max="3844" width="41.625" style="53" customWidth="1"/>
    <col min="3845" max="3845" width="7.875" style="53" customWidth="1"/>
    <col min="3846" max="3846" width="8.375" style="53" customWidth="1"/>
    <col min="3847" max="3847" width="8" style="53" customWidth="1"/>
    <col min="3848" max="3858" width="0" style="53" hidden="1" customWidth="1"/>
    <col min="3859" max="3859" width="28.625" style="53" customWidth="1"/>
    <col min="3860" max="3860" width="17.625" style="53" customWidth="1"/>
    <col min="3861" max="3869" width="0" style="53" hidden="1" customWidth="1"/>
    <col min="3870" max="3878" width="9" style="53" customWidth="1"/>
    <col min="3879" max="4099" width="9" style="53"/>
    <col min="4100" max="4100" width="41.625" style="53" customWidth="1"/>
    <col min="4101" max="4101" width="7.875" style="53" customWidth="1"/>
    <col min="4102" max="4102" width="8.375" style="53" customWidth="1"/>
    <col min="4103" max="4103" width="8" style="53" customWidth="1"/>
    <col min="4104" max="4114" width="0" style="53" hidden="1" customWidth="1"/>
    <col min="4115" max="4115" width="28.625" style="53" customWidth="1"/>
    <col min="4116" max="4116" width="17.625" style="53" customWidth="1"/>
    <col min="4117" max="4125" width="0" style="53" hidden="1" customWidth="1"/>
    <col min="4126" max="4134" width="9" style="53" customWidth="1"/>
    <col min="4135" max="4355" width="9" style="53"/>
    <col min="4356" max="4356" width="41.625" style="53" customWidth="1"/>
    <col min="4357" max="4357" width="7.875" style="53" customWidth="1"/>
    <col min="4358" max="4358" width="8.375" style="53" customWidth="1"/>
    <col min="4359" max="4359" width="8" style="53" customWidth="1"/>
    <col min="4360" max="4370" width="0" style="53" hidden="1" customWidth="1"/>
    <col min="4371" max="4371" width="28.625" style="53" customWidth="1"/>
    <col min="4372" max="4372" width="17.625" style="53" customWidth="1"/>
    <col min="4373" max="4381" width="0" style="53" hidden="1" customWidth="1"/>
    <col min="4382" max="4390" width="9" style="53" customWidth="1"/>
    <col min="4391" max="4611" width="9" style="53"/>
    <col min="4612" max="4612" width="41.625" style="53" customWidth="1"/>
    <col min="4613" max="4613" width="7.875" style="53" customWidth="1"/>
    <col min="4614" max="4614" width="8.375" style="53" customWidth="1"/>
    <col min="4615" max="4615" width="8" style="53" customWidth="1"/>
    <col min="4616" max="4626" width="0" style="53" hidden="1" customWidth="1"/>
    <col min="4627" max="4627" width="28.625" style="53" customWidth="1"/>
    <col min="4628" max="4628" width="17.625" style="53" customWidth="1"/>
    <col min="4629" max="4637" width="0" style="53" hidden="1" customWidth="1"/>
    <col min="4638" max="4646" width="9" style="53" customWidth="1"/>
    <col min="4647" max="4867" width="9" style="53"/>
    <col min="4868" max="4868" width="41.625" style="53" customWidth="1"/>
    <col min="4869" max="4869" width="7.875" style="53" customWidth="1"/>
    <col min="4870" max="4870" width="8.375" style="53" customWidth="1"/>
    <col min="4871" max="4871" width="8" style="53" customWidth="1"/>
    <col min="4872" max="4882" width="0" style="53" hidden="1" customWidth="1"/>
    <col min="4883" max="4883" width="28.625" style="53" customWidth="1"/>
    <col min="4884" max="4884" width="17.625" style="53" customWidth="1"/>
    <col min="4885" max="4893" width="0" style="53" hidden="1" customWidth="1"/>
    <col min="4894" max="4902" width="9" style="53" customWidth="1"/>
    <col min="4903" max="5123" width="9" style="53"/>
    <col min="5124" max="5124" width="41.625" style="53" customWidth="1"/>
    <col min="5125" max="5125" width="7.875" style="53" customWidth="1"/>
    <col min="5126" max="5126" width="8.375" style="53" customWidth="1"/>
    <col min="5127" max="5127" width="8" style="53" customWidth="1"/>
    <col min="5128" max="5138" width="0" style="53" hidden="1" customWidth="1"/>
    <col min="5139" max="5139" width="28.625" style="53" customWidth="1"/>
    <col min="5140" max="5140" width="17.625" style="53" customWidth="1"/>
    <col min="5141" max="5149" width="0" style="53" hidden="1" customWidth="1"/>
    <col min="5150" max="5158" width="9" style="53" customWidth="1"/>
    <col min="5159" max="5379" width="9" style="53"/>
    <col min="5380" max="5380" width="41.625" style="53" customWidth="1"/>
    <col min="5381" max="5381" width="7.875" style="53" customWidth="1"/>
    <col min="5382" max="5382" width="8.375" style="53" customWidth="1"/>
    <col min="5383" max="5383" width="8" style="53" customWidth="1"/>
    <col min="5384" max="5394" width="0" style="53" hidden="1" customWidth="1"/>
    <col min="5395" max="5395" width="28.625" style="53" customWidth="1"/>
    <col min="5396" max="5396" width="17.625" style="53" customWidth="1"/>
    <col min="5397" max="5405" width="0" style="53" hidden="1" customWidth="1"/>
    <col min="5406" max="5414" width="9" style="53" customWidth="1"/>
    <col min="5415" max="5635" width="9" style="53"/>
    <col min="5636" max="5636" width="41.625" style="53" customWidth="1"/>
    <col min="5637" max="5637" width="7.875" style="53" customWidth="1"/>
    <col min="5638" max="5638" width="8.375" style="53" customWidth="1"/>
    <col min="5639" max="5639" width="8" style="53" customWidth="1"/>
    <col min="5640" max="5650" width="0" style="53" hidden="1" customWidth="1"/>
    <col min="5651" max="5651" width="28.625" style="53" customWidth="1"/>
    <col min="5652" max="5652" width="17.625" style="53" customWidth="1"/>
    <col min="5653" max="5661" width="0" style="53" hidden="1" customWidth="1"/>
    <col min="5662" max="5670" width="9" style="53" customWidth="1"/>
    <col min="5671" max="5891" width="9" style="53"/>
    <col min="5892" max="5892" width="41.625" style="53" customWidth="1"/>
    <col min="5893" max="5893" width="7.875" style="53" customWidth="1"/>
    <col min="5894" max="5894" width="8.375" style="53" customWidth="1"/>
    <col min="5895" max="5895" width="8" style="53" customWidth="1"/>
    <col min="5896" max="5906" width="0" style="53" hidden="1" customWidth="1"/>
    <col min="5907" max="5907" width="28.625" style="53" customWidth="1"/>
    <col min="5908" max="5908" width="17.625" style="53" customWidth="1"/>
    <col min="5909" max="5917" width="0" style="53" hidden="1" customWidth="1"/>
    <col min="5918" max="5926" width="9" style="53" customWidth="1"/>
    <col min="5927" max="6147" width="9" style="53"/>
    <col min="6148" max="6148" width="41.625" style="53" customWidth="1"/>
    <col min="6149" max="6149" width="7.875" style="53" customWidth="1"/>
    <col min="6150" max="6150" width="8.375" style="53" customWidth="1"/>
    <col min="6151" max="6151" width="8" style="53" customWidth="1"/>
    <col min="6152" max="6162" width="0" style="53" hidden="1" customWidth="1"/>
    <col min="6163" max="6163" width="28.625" style="53" customWidth="1"/>
    <col min="6164" max="6164" width="17.625" style="53" customWidth="1"/>
    <col min="6165" max="6173" width="0" style="53" hidden="1" customWidth="1"/>
    <col min="6174" max="6182" width="9" style="53" customWidth="1"/>
    <col min="6183" max="6403" width="9" style="53"/>
    <col min="6404" max="6404" width="41.625" style="53" customWidth="1"/>
    <col min="6405" max="6405" width="7.875" style="53" customWidth="1"/>
    <col min="6406" max="6406" width="8.375" style="53" customWidth="1"/>
    <col min="6407" max="6407" width="8" style="53" customWidth="1"/>
    <col min="6408" max="6418" width="0" style="53" hidden="1" customWidth="1"/>
    <col min="6419" max="6419" width="28.625" style="53" customWidth="1"/>
    <col min="6420" max="6420" width="17.625" style="53" customWidth="1"/>
    <col min="6421" max="6429" width="0" style="53" hidden="1" customWidth="1"/>
    <col min="6430" max="6438" width="9" style="53" customWidth="1"/>
    <col min="6439" max="6659" width="9" style="53"/>
    <col min="6660" max="6660" width="41.625" style="53" customWidth="1"/>
    <col min="6661" max="6661" width="7.875" style="53" customWidth="1"/>
    <col min="6662" max="6662" width="8.375" style="53" customWidth="1"/>
    <col min="6663" max="6663" width="8" style="53" customWidth="1"/>
    <col min="6664" max="6674" width="0" style="53" hidden="1" customWidth="1"/>
    <col min="6675" max="6675" width="28.625" style="53" customWidth="1"/>
    <col min="6676" max="6676" width="17.625" style="53" customWidth="1"/>
    <col min="6677" max="6685" width="0" style="53" hidden="1" customWidth="1"/>
    <col min="6686" max="6694" width="9" style="53" customWidth="1"/>
    <col min="6695" max="6915" width="9" style="53"/>
    <col min="6916" max="6916" width="41.625" style="53" customWidth="1"/>
    <col min="6917" max="6917" width="7.875" style="53" customWidth="1"/>
    <col min="6918" max="6918" width="8.375" style="53" customWidth="1"/>
    <col min="6919" max="6919" width="8" style="53" customWidth="1"/>
    <col min="6920" max="6930" width="0" style="53" hidden="1" customWidth="1"/>
    <col min="6931" max="6931" width="28.625" style="53" customWidth="1"/>
    <col min="6932" max="6932" width="17.625" style="53" customWidth="1"/>
    <col min="6933" max="6941" width="0" style="53" hidden="1" customWidth="1"/>
    <col min="6942" max="6950" width="9" style="53" customWidth="1"/>
    <col min="6951" max="7171" width="9" style="53"/>
    <col min="7172" max="7172" width="41.625" style="53" customWidth="1"/>
    <col min="7173" max="7173" width="7.875" style="53" customWidth="1"/>
    <col min="7174" max="7174" width="8.375" style="53" customWidth="1"/>
    <col min="7175" max="7175" width="8" style="53" customWidth="1"/>
    <col min="7176" max="7186" width="0" style="53" hidden="1" customWidth="1"/>
    <col min="7187" max="7187" width="28.625" style="53" customWidth="1"/>
    <col min="7188" max="7188" width="17.625" style="53" customWidth="1"/>
    <col min="7189" max="7197" width="0" style="53" hidden="1" customWidth="1"/>
    <col min="7198" max="7206" width="9" style="53" customWidth="1"/>
    <col min="7207" max="7427" width="9" style="53"/>
    <col min="7428" max="7428" width="41.625" style="53" customWidth="1"/>
    <col min="7429" max="7429" width="7.875" style="53" customWidth="1"/>
    <col min="7430" max="7430" width="8.375" style="53" customWidth="1"/>
    <col min="7431" max="7431" width="8" style="53" customWidth="1"/>
    <col min="7432" max="7442" width="0" style="53" hidden="1" customWidth="1"/>
    <col min="7443" max="7443" width="28.625" style="53" customWidth="1"/>
    <col min="7444" max="7444" width="17.625" style="53" customWidth="1"/>
    <col min="7445" max="7453" width="0" style="53" hidden="1" customWidth="1"/>
    <col min="7454" max="7462" width="9" style="53" customWidth="1"/>
    <col min="7463" max="7683" width="9" style="53"/>
    <col min="7684" max="7684" width="41.625" style="53" customWidth="1"/>
    <col min="7685" max="7685" width="7.875" style="53" customWidth="1"/>
    <col min="7686" max="7686" width="8.375" style="53" customWidth="1"/>
    <col min="7687" max="7687" width="8" style="53" customWidth="1"/>
    <col min="7688" max="7698" width="0" style="53" hidden="1" customWidth="1"/>
    <col min="7699" max="7699" width="28.625" style="53" customWidth="1"/>
    <col min="7700" max="7700" width="17.625" style="53" customWidth="1"/>
    <col min="7701" max="7709" width="0" style="53" hidden="1" customWidth="1"/>
    <col min="7710" max="7718" width="9" style="53" customWidth="1"/>
    <col min="7719" max="7939" width="9" style="53"/>
    <col min="7940" max="7940" width="41.625" style="53" customWidth="1"/>
    <col min="7941" max="7941" width="7.875" style="53" customWidth="1"/>
    <col min="7942" max="7942" width="8.375" style="53" customWidth="1"/>
    <col min="7943" max="7943" width="8" style="53" customWidth="1"/>
    <col min="7944" max="7954" width="0" style="53" hidden="1" customWidth="1"/>
    <col min="7955" max="7955" width="28.625" style="53" customWidth="1"/>
    <col min="7956" max="7956" width="17.625" style="53" customWidth="1"/>
    <col min="7957" max="7965" width="0" style="53" hidden="1" customWidth="1"/>
    <col min="7966" max="7974" width="9" style="53" customWidth="1"/>
    <col min="7975" max="8195" width="9" style="53"/>
    <col min="8196" max="8196" width="41.625" style="53" customWidth="1"/>
    <col min="8197" max="8197" width="7.875" style="53" customWidth="1"/>
    <col min="8198" max="8198" width="8.375" style="53" customWidth="1"/>
    <col min="8199" max="8199" width="8" style="53" customWidth="1"/>
    <col min="8200" max="8210" width="0" style="53" hidden="1" customWidth="1"/>
    <col min="8211" max="8211" width="28.625" style="53" customWidth="1"/>
    <col min="8212" max="8212" width="17.625" style="53" customWidth="1"/>
    <col min="8213" max="8221" width="0" style="53" hidden="1" customWidth="1"/>
    <col min="8222" max="8230" width="9" style="53" customWidth="1"/>
    <col min="8231" max="8451" width="9" style="53"/>
    <col min="8452" max="8452" width="41.625" style="53" customWidth="1"/>
    <col min="8453" max="8453" width="7.875" style="53" customWidth="1"/>
    <col min="8454" max="8454" width="8.375" style="53" customWidth="1"/>
    <col min="8455" max="8455" width="8" style="53" customWidth="1"/>
    <col min="8456" max="8466" width="0" style="53" hidden="1" customWidth="1"/>
    <col min="8467" max="8467" width="28.625" style="53" customWidth="1"/>
    <col min="8468" max="8468" width="17.625" style="53" customWidth="1"/>
    <col min="8469" max="8477" width="0" style="53" hidden="1" customWidth="1"/>
    <col min="8478" max="8486" width="9" style="53" customWidth="1"/>
    <col min="8487" max="8707" width="9" style="53"/>
    <col min="8708" max="8708" width="41.625" style="53" customWidth="1"/>
    <col min="8709" max="8709" width="7.875" style="53" customWidth="1"/>
    <col min="8710" max="8710" width="8.375" style="53" customWidth="1"/>
    <col min="8711" max="8711" width="8" style="53" customWidth="1"/>
    <col min="8712" max="8722" width="0" style="53" hidden="1" customWidth="1"/>
    <col min="8723" max="8723" width="28.625" style="53" customWidth="1"/>
    <col min="8724" max="8724" width="17.625" style="53" customWidth="1"/>
    <col min="8725" max="8733" width="0" style="53" hidden="1" customWidth="1"/>
    <col min="8734" max="8742" width="9" style="53" customWidth="1"/>
    <col min="8743" max="8963" width="9" style="53"/>
    <col min="8964" max="8964" width="41.625" style="53" customWidth="1"/>
    <col min="8965" max="8965" width="7.875" style="53" customWidth="1"/>
    <col min="8966" max="8966" width="8.375" style="53" customWidth="1"/>
    <col min="8967" max="8967" width="8" style="53" customWidth="1"/>
    <col min="8968" max="8978" width="0" style="53" hidden="1" customWidth="1"/>
    <col min="8979" max="8979" width="28.625" style="53" customWidth="1"/>
    <col min="8980" max="8980" width="17.625" style="53" customWidth="1"/>
    <col min="8981" max="8989" width="0" style="53" hidden="1" customWidth="1"/>
    <col min="8990" max="8998" width="9" style="53" customWidth="1"/>
    <col min="8999" max="9219" width="9" style="53"/>
    <col min="9220" max="9220" width="41.625" style="53" customWidth="1"/>
    <col min="9221" max="9221" width="7.875" style="53" customWidth="1"/>
    <col min="9222" max="9222" width="8.375" style="53" customWidth="1"/>
    <col min="9223" max="9223" width="8" style="53" customWidth="1"/>
    <col min="9224" max="9234" width="0" style="53" hidden="1" customWidth="1"/>
    <col min="9235" max="9235" width="28.625" style="53" customWidth="1"/>
    <col min="9236" max="9236" width="17.625" style="53" customWidth="1"/>
    <col min="9237" max="9245" width="0" style="53" hidden="1" customWidth="1"/>
    <col min="9246" max="9254" width="9" style="53" customWidth="1"/>
    <col min="9255" max="9475" width="9" style="53"/>
    <col min="9476" max="9476" width="41.625" style="53" customWidth="1"/>
    <col min="9477" max="9477" width="7.875" style="53" customWidth="1"/>
    <col min="9478" max="9478" width="8.375" style="53" customWidth="1"/>
    <col min="9479" max="9479" width="8" style="53" customWidth="1"/>
    <col min="9480" max="9490" width="0" style="53" hidden="1" customWidth="1"/>
    <col min="9491" max="9491" width="28.625" style="53" customWidth="1"/>
    <col min="9492" max="9492" width="17.625" style="53" customWidth="1"/>
    <col min="9493" max="9501" width="0" style="53" hidden="1" customWidth="1"/>
    <col min="9502" max="9510" width="9" style="53" customWidth="1"/>
    <col min="9511" max="9731" width="9" style="53"/>
    <col min="9732" max="9732" width="41.625" style="53" customWidth="1"/>
    <col min="9733" max="9733" width="7.875" style="53" customWidth="1"/>
    <col min="9734" max="9734" width="8.375" style="53" customWidth="1"/>
    <col min="9735" max="9735" width="8" style="53" customWidth="1"/>
    <col min="9736" max="9746" width="0" style="53" hidden="1" customWidth="1"/>
    <col min="9747" max="9747" width="28.625" style="53" customWidth="1"/>
    <col min="9748" max="9748" width="17.625" style="53" customWidth="1"/>
    <col min="9749" max="9757" width="0" style="53" hidden="1" customWidth="1"/>
    <col min="9758" max="9766" width="9" style="53" customWidth="1"/>
    <col min="9767" max="9987" width="9" style="53"/>
    <col min="9988" max="9988" width="41.625" style="53" customWidth="1"/>
    <col min="9989" max="9989" width="7.875" style="53" customWidth="1"/>
    <col min="9990" max="9990" width="8.375" style="53" customWidth="1"/>
    <col min="9991" max="9991" width="8" style="53" customWidth="1"/>
    <col min="9992" max="10002" width="0" style="53" hidden="1" customWidth="1"/>
    <col min="10003" max="10003" width="28.625" style="53" customWidth="1"/>
    <col min="10004" max="10004" width="17.625" style="53" customWidth="1"/>
    <col min="10005" max="10013" width="0" style="53" hidden="1" customWidth="1"/>
    <col min="10014" max="10022" width="9" style="53" customWidth="1"/>
    <col min="10023" max="10243" width="9" style="53"/>
    <col min="10244" max="10244" width="41.625" style="53" customWidth="1"/>
    <col min="10245" max="10245" width="7.875" style="53" customWidth="1"/>
    <col min="10246" max="10246" width="8.375" style="53" customWidth="1"/>
    <col min="10247" max="10247" width="8" style="53" customWidth="1"/>
    <col min="10248" max="10258" width="0" style="53" hidden="1" customWidth="1"/>
    <col min="10259" max="10259" width="28.625" style="53" customWidth="1"/>
    <col min="10260" max="10260" width="17.625" style="53" customWidth="1"/>
    <col min="10261" max="10269" width="0" style="53" hidden="1" customWidth="1"/>
    <col min="10270" max="10278" width="9" style="53" customWidth="1"/>
    <col min="10279" max="10499" width="9" style="53"/>
    <col min="10500" max="10500" width="41.625" style="53" customWidth="1"/>
    <col min="10501" max="10501" width="7.875" style="53" customWidth="1"/>
    <col min="10502" max="10502" width="8.375" style="53" customWidth="1"/>
    <col min="10503" max="10503" width="8" style="53" customWidth="1"/>
    <col min="10504" max="10514" width="0" style="53" hidden="1" customWidth="1"/>
    <col min="10515" max="10515" width="28.625" style="53" customWidth="1"/>
    <col min="10516" max="10516" width="17.625" style="53" customWidth="1"/>
    <col min="10517" max="10525" width="0" style="53" hidden="1" customWidth="1"/>
    <col min="10526" max="10534" width="9" style="53" customWidth="1"/>
    <col min="10535" max="10755" width="9" style="53"/>
    <col min="10756" max="10756" width="41.625" style="53" customWidth="1"/>
    <col min="10757" max="10757" width="7.875" style="53" customWidth="1"/>
    <col min="10758" max="10758" width="8.375" style="53" customWidth="1"/>
    <col min="10759" max="10759" width="8" style="53" customWidth="1"/>
    <col min="10760" max="10770" width="0" style="53" hidden="1" customWidth="1"/>
    <col min="10771" max="10771" width="28.625" style="53" customWidth="1"/>
    <col min="10772" max="10772" width="17.625" style="53" customWidth="1"/>
    <col min="10773" max="10781" width="0" style="53" hidden="1" customWidth="1"/>
    <col min="10782" max="10790" width="9" style="53" customWidth="1"/>
    <col min="10791" max="11011" width="9" style="53"/>
    <col min="11012" max="11012" width="41.625" style="53" customWidth="1"/>
    <col min="11013" max="11013" width="7.875" style="53" customWidth="1"/>
    <col min="11014" max="11014" width="8.375" style="53" customWidth="1"/>
    <col min="11015" max="11015" width="8" style="53" customWidth="1"/>
    <col min="11016" max="11026" width="0" style="53" hidden="1" customWidth="1"/>
    <col min="11027" max="11027" width="28.625" style="53" customWidth="1"/>
    <col min="11028" max="11028" width="17.625" style="53" customWidth="1"/>
    <col min="11029" max="11037" width="0" style="53" hidden="1" customWidth="1"/>
    <col min="11038" max="11046" width="9" style="53" customWidth="1"/>
    <col min="11047" max="11267" width="9" style="53"/>
    <col min="11268" max="11268" width="41.625" style="53" customWidth="1"/>
    <col min="11269" max="11269" width="7.875" style="53" customWidth="1"/>
    <col min="11270" max="11270" width="8.375" style="53" customWidth="1"/>
    <col min="11271" max="11271" width="8" style="53" customWidth="1"/>
    <col min="11272" max="11282" width="0" style="53" hidden="1" customWidth="1"/>
    <col min="11283" max="11283" width="28.625" style="53" customWidth="1"/>
    <col min="11284" max="11284" width="17.625" style="53" customWidth="1"/>
    <col min="11285" max="11293" width="0" style="53" hidden="1" customWidth="1"/>
    <col min="11294" max="11302" width="9" style="53" customWidth="1"/>
    <col min="11303" max="11523" width="9" style="53"/>
    <col min="11524" max="11524" width="41.625" style="53" customWidth="1"/>
    <col min="11525" max="11525" width="7.875" style="53" customWidth="1"/>
    <col min="11526" max="11526" width="8.375" style="53" customWidth="1"/>
    <col min="11527" max="11527" width="8" style="53" customWidth="1"/>
    <col min="11528" max="11538" width="0" style="53" hidden="1" customWidth="1"/>
    <col min="11539" max="11539" width="28.625" style="53" customWidth="1"/>
    <col min="11540" max="11540" width="17.625" style="53" customWidth="1"/>
    <col min="11541" max="11549" width="0" style="53" hidden="1" customWidth="1"/>
    <col min="11550" max="11558" width="9" style="53" customWidth="1"/>
    <col min="11559" max="11779" width="9" style="53"/>
    <col min="11780" max="11780" width="41.625" style="53" customWidth="1"/>
    <col min="11781" max="11781" width="7.875" style="53" customWidth="1"/>
    <col min="11782" max="11782" width="8.375" style="53" customWidth="1"/>
    <col min="11783" max="11783" width="8" style="53" customWidth="1"/>
    <col min="11784" max="11794" width="0" style="53" hidden="1" customWidth="1"/>
    <col min="11795" max="11795" width="28.625" style="53" customWidth="1"/>
    <col min="11796" max="11796" width="17.625" style="53" customWidth="1"/>
    <col min="11797" max="11805" width="0" style="53" hidden="1" customWidth="1"/>
    <col min="11806" max="11814" width="9" style="53" customWidth="1"/>
    <col min="11815" max="12035" width="9" style="53"/>
    <col min="12036" max="12036" width="41.625" style="53" customWidth="1"/>
    <col min="12037" max="12037" width="7.875" style="53" customWidth="1"/>
    <col min="12038" max="12038" width="8.375" style="53" customWidth="1"/>
    <col min="12039" max="12039" width="8" style="53" customWidth="1"/>
    <col min="12040" max="12050" width="0" style="53" hidden="1" customWidth="1"/>
    <col min="12051" max="12051" width="28.625" style="53" customWidth="1"/>
    <col min="12052" max="12052" width="17.625" style="53" customWidth="1"/>
    <col min="12053" max="12061" width="0" style="53" hidden="1" customWidth="1"/>
    <col min="12062" max="12070" width="9" style="53" customWidth="1"/>
    <col min="12071" max="12291" width="9" style="53"/>
    <col min="12292" max="12292" width="41.625" style="53" customWidth="1"/>
    <col min="12293" max="12293" width="7.875" style="53" customWidth="1"/>
    <col min="12294" max="12294" width="8.375" style="53" customWidth="1"/>
    <col min="12295" max="12295" width="8" style="53" customWidth="1"/>
    <col min="12296" max="12306" width="0" style="53" hidden="1" customWidth="1"/>
    <col min="12307" max="12307" width="28.625" style="53" customWidth="1"/>
    <col min="12308" max="12308" width="17.625" style="53" customWidth="1"/>
    <col min="12309" max="12317" width="0" style="53" hidden="1" customWidth="1"/>
    <col min="12318" max="12326" width="9" style="53" customWidth="1"/>
    <col min="12327" max="12547" width="9" style="53"/>
    <col min="12548" max="12548" width="41.625" style="53" customWidth="1"/>
    <col min="12549" max="12549" width="7.875" style="53" customWidth="1"/>
    <col min="12550" max="12550" width="8.375" style="53" customWidth="1"/>
    <col min="12551" max="12551" width="8" style="53" customWidth="1"/>
    <col min="12552" max="12562" width="0" style="53" hidden="1" customWidth="1"/>
    <col min="12563" max="12563" width="28.625" style="53" customWidth="1"/>
    <col min="12564" max="12564" width="17.625" style="53" customWidth="1"/>
    <col min="12565" max="12573" width="0" style="53" hidden="1" customWidth="1"/>
    <col min="12574" max="12582" width="9" style="53" customWidth="1"/>
    <col min="12583" max="12803" width="9" style="53"/>
    <col min="12804" max="12804" width="41.625" style="53" customWidth="1"/>
    <col min="12805" max="12805" width="7.875" style="53" customWidth="1"/>
    <col min="12806" max="12806" width="8.375" style="53" customWidth="1"/>
    <col min="12807" max="12807" width="8" style="53" customWidth="1"/>
    <col min="12808" max="12818" width="0" style="53" hidden="1" customWidth="1"/>
    <col min="12819" max="12819" width="28.625" style="53" customWidth="1"/>
    <col min="12820" max="12820" width="17.625" style="53" customWidth="1"/>
    <col min="12821" max="12829" width="0" style="53" hidden="1" customWidth="1"/>
    <col min="12830" max="12838" width="9" style="53" customWidth="1"/>
    <col min="12839" max="13059" width="9" style="53"/>
    <col min="13060" max="13060" width="41.625" style="53" customWidth="1"/>
    <col min="13061" max="13061" width="7.875" style="53" customWidth="1"/>
    <col min="13062" max="13062" width="8.375" style="53" customWidth="1"/>
    <col min="13063" max="13063" width="8" style="53" customWidth="1"/>
    <col min="13064" max="13074" width="0" style="53" hidden="1" customWidth="1"/>
    <col min="13075" max="13075" width="28.625" style="53" customWidth="1"/>
    <col min="13076" max="13076" width="17.625" style="53" customWidth="1"/>
    <col min="13077" max="13085" width="0" style="53" hidden="1" customWidth="1"/>
    <col min="13086" max="13094" width="9" style="53" customWidth="1"/>
    <col min="13095" max="13315" width="9" style="53"/>
    <col min="13316" max="13316" width="41.625" style="53" customWidth="1"/>
    <col min="13317" max="13317" width="7.875" style="53" customWidth="1"/>
    <col min="13318" max="13318" width="8.375" style="53" customWidth="1"/>
    <col min="13319" max="13319" width="8" style="53" customWidth="1"/>
    <col min="13320" max="13330" width="0" style="53" hidden="1" customWidth="1"/>
    <col min="13331" max="13331" width="28.625" style="53" customWidth="1"/>
    <col min="13332" max="13332" width="17.625" style="53" customWidth="1"/>
    <col min="13333" max="13341" width="0" style="53" hidden="1" customWidth="1"/>
    <col min="13342" max="13350" width="9" style="53" customWidth="1"/>
    <col min="13351" max="13571" width="9" style="53"/>
    <col min="13572" max="13572" width="41.625" style="53" customWidth="1"/>
    <col min="13573" max="13573" width="7.875" style="53" customWidth="1"/>
    <col min="13574" max="13574" width="8.375" style="53" customWidth="1"/>
    <col min="13575" max="13575" width="8" style="53" customWidth="1"/>
    <col min="13576" max="13586" width="0" style="53" hidden="1" customWidth="1"/>
    <col min="13587" max="13587" width="28.625" style="53" customWidth="1"/>
    <col min="13588" max="13588" width="17.625" style="53" customWidth="1"/>
    <col min="13589" max="13597" width="0" style="53" hidden="1" customWidth="1"/>
    <col min="13598" max="13606" width="9" style="53" customWidth="1"/>
    <col min="13607" max="13827" width="9" style="53"/>
    <col min="13828" max="13828" width="41.625" style="53" customWidth="1"/>
    <col min="13829" max="13829" width="7.875" style="53" customWidth="1"/>
    <col min="13830" max="13830" width="8.375" style="53" customWidth="1"/>
    <col min="13831" max="13831" width="8" style="53" customWidth="1"/>
    <col min="13832" max="13842" width="0" style="53" hidden="1" customWidth="1"/>
    <col min="13843" max="13843" width="28.625" style="53" customWidth="1"/>
    <col min="13844" max="13844" width="17.625" style="53" customWidth="1"/>
    <col min="13845" max="13853" width="0" style="53" hidden="1" customWidth="1"/>
    <col min="13854" max="13862" width="9" style="53" customWidth="1"/>
    <col min="13863" max="14083" width="9" style="53"/>
    <col min="14084" max="14084" width="41.625" style="53" customWidth="1"/>
    <col min="14085" max="14085" width="7.875" style="53" customWidth="1"/>
    <col min="14086" max="14086" width="8.375" style="53" customWidth="1"/>
    <col min="14087" max="14087" width="8" style="53" customWidth="1"/>
    <col min="14088" max="14098" width="0" style="53" hidden="1" customWidth="1"/>
    <col min="14099" max="14099" width="28.625" style="53" customWidth="1"/>
    <col min="14100" max="14100" width="17.625" style="53" customWidth="1"/>
    <col min="14101" max="14109" width="0" style="53" hidden="1" customWidth="1"/>
    <col min="14110" max="14118" width="9" style="53" customWidth="1"/>
    <col min="14119" max="14339" width="9" style="53"/>
    <col min="14340" max="14340" width="41.625" style="53" customWidth="1"/>
    <col min="14341" max="14341" width="7.875" style="53" customWidth="1"/>
    <col min="14342" max="14342" width="8.375" style="53" customWidth="1"/>
    <col min="14343" max="14343" width="8" style="53" customWidth="1"/>
    <col min="14344" max="14354" width="0" style="53" hidden="1" customWidth="1"/>
    <col min="14355" max="14355" width="28.625" style="53" customWidth="1"/>
    <col min="14356" max="14356" width="17.625" style="53" customWidth="1"/>
    <col min="14357" max="14365" width="0" style="53" hidden="1" customWidth="1"/>
    <col min="14366" max="14374" width="9" style="53" customWidth="1"/>
    <col min="14375" max="14595" width="9" style="53"/>
    <col min="14596" max="14596" width="41.625" style="53" customWidth="1"/>
    <col min="14597" max="14597" width="7.875" style="53" customWidth="1"/>
    <col min="14598" max="14598" width="8.375" style="53" customWidth="1"/>
    <col min="14599" max="14599" width="8" style="53" customWidth="1"/>
    <col min="14600" max="14610" width="0" style="53" hidden="1" customWidth="1"/>
    <col min="14611" max="14611" width="28.625" style="53" customWidth="1"/>
    <col min="14612" max="14612" width="17.625" style="53" customWidth="1"/>
    <col min="14613" max="14621" width="0" style="53" hidden="1" customWidth="1"/>
    <col min="14622" max="14630" width="9" style="53" customWidth="1"/>
    <col min="14631" max="14851" width="9" style="53"/>
    <col min="14852" max="14852" width="41.625" style="53" customWidth="1"/>
    <col min="14853" max="14853" width="7.875" style="53" customWidth="1"/>
    <col min="14854" max="14854" width="8.375" style="53" customWidth="1"/>
    <col min="14855" max="14855" width="8" style="53" customWidth="1"/>
    <col min="14856" max="14866" width="0" style="53" hidden="1" customWidth="1"/>
    <col min="14867" max="14867" width="28.625" style="53" customWidth="1"/>
    <col min="14868" max="14868" width="17.625" style="53" customWidth="1"/>
    <col min="14869" max="14877" width="0" style="53" hidden="1" customWidth="1"/>
    <col min="14878" max="14886" width="9" style="53" customWidth="1"/>
    <col min="14887" max="15107" width="9" style="53"/>
    <col min="15108" max="15108" width="41.625" style="53" customWidth="1"/>
    <col min="15109" max="15109" width="7.875" style="53" customWidth="1"/>
    <col min="15110" max="15110" width="8.375" style="53" customWidth="1"/>
    <col min="15111" max="15111" width="8" style="53" customWidth="1"/>
    <col min="15112" max="15122" width="0" style="53" hidden="1" customWidth="1"/>
    <col min="15123" max="15123" width="28.625" style="53" customWidth="1"/>
    <col min="15124" max="15124" width="17.625" style="53" customWidth="1"/>
    <col min="15125" max="15133" width="0" style="53" hidden="1" customWidth="1"/>
    <col min="15134" max="15142" width="9" style="53" customWidth="1"/>
    <col min="15143" max="15363" width="9" style="53"/>
    <col min="15364" max="15364" width="41.625" style="53" customWidth="1"/>
    <col min="15365" max="15365" width="7.875" style="53" customWidth="1"/>
    <col min="15366" max="15366" width="8.375" style="53" customWidth="1"/>
    <col min="15367" max="15367" width="8" style="53" customWidth="1"/>
    <col min="15368" max="15378" width="0" style="53" hidden="1" customWidth="1"/>
    <col min="15379" max="15379" width="28.625" style="53" customWidth="1"/>
    <col min="15380" max="15380" width="17.625" style="53" customWidth="1"/>
    <col min="15381" max="15389" width="0" style="53" hidden="1" customWidth="1"/>
    <col min="15390" max="15398" width="9" style="53" customWidth="1"/>
    <col min="15399" max="15619" width="9" style="53"/>
    <col min="15620" max="15620" width="41.625" style="53" customWidth="1"/>
    <col min="15621" max="15621" width="7.875" style="53" customWidth="1"/>
    <col min="15622" max="15622" width="8.375" style="53" customWidth="1"/>
    <col min="15623" max="15623" width="8" style="53" customWidth="1"/>
    <col min="15624" max="15634" width="0" style="53" hidden="1" customWidth="1"/>
    <col min="15635" max="15635" width="28.625" style="53" customWidth="1"/>
    <col min="15636" max="15636" width="17.625" style="53" customWidth="1"/>
    <col min="15637" max="15645" width="0" style="53" hidden="1" customWidth="1"/>
    <col min="15646" max="15654" width="9" style="53" customWidth="1"/>
    <col min="15655" max="15875" width="9" style="53"/>
    <col min="15876" max="15876" width="41.625" style="53" customWidth="1"/>
    <col min="15877" max="15877" width="7.875" style="53" customWidth="1"/>
    <col min="15878" max="15878" width="8.375" style="53" customWidth="1"/>
    <col min="15879" max="15879" width="8" style="53" customWidth="1"/>
    <col min="15880" max="15890" width="0" style="53" hidden="1" customWidth="1"/>
    <col min="15891" max="15891" width="28.625" style="53" customWidth="1"/>
    <col min="15892" max="15892" width="17.625" style="53" customWidth="1"/>
    <col min="15893" max="15901" width="0" style="53" hidden="1" customWidth="1"/>
    <col min="15902" max="15910" width="9" style="53" customWidth="1"/>
    <col min="15911" max="16131" width="9" style="53"/>
    <col min="16132" max="16132" width="41.625" style="53" customWidth="1"/>
    <col min="16133" max="16133" width="7.875" style="53" customWidth="1"/>
    <col min="16134" max="16134" width="8.375" style="53" customWidth="1"/>
    <col min="16135" max="16135" width="8" style="53" customWidth="1"/>
    <col min="16136" max="16146" width="0" style="53" hidden="1" customWidth="1"/>
    <col min="16147" max="16147" width="28.625" style="53" customWidth="1"/>
    <col min="16148" max="16148" width="17.625" style="53" customWidth="1"/>
    <col min="16149" max="16157" width="0" style="53" hidden="1" customWidth="1"/>
    <col min="16158" max="16166" width="9" style="53" customWidth="1"/>
    <col min="16167" max="16384" width="9" style="53"/>
  </cols>
  <sheetData>
    <row r="1" spans="1:30" ht="18" customHeight="1">
      <c r="A1" s="52" t="s">
        <v>252</v>
      </c>
    </row>
    <row r="2" spans="1:30" s="52" customFormat="1" ht="22.5">
      <c r="A2" s="159" t="s">
        <v>300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</row>
    <row r="3" spans="1:30" ht="20.25" customHeight="1">
      <c r="A3" s="52"/>
      <c r="T3" s="54" t="s">
        <v>1</v>
      </c>
      <c r="AD3" s="139" t="s">
        <v>299</v>
      </c>
    </row>
    <row r="4" spans="1:30" ht="21.75" customHeight="1">
      <c r="A4" s="63" t="s">
        <v>108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170" t="s">
        <v>109</v>
      </c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</row>
    <row r="5" spans="1:30" ht="21.75" customHeight="1">
      <c r="A5" s="160" t="s">
        <v>110</v>
      </c>
      <c r="B5" s="163" t="s">
        <v>226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5"/>
      <c r="P5" s="163" t="s">
        <v>227</v>
      </c>
      <c r="Q5" s="164"/>
      <c r="R5" s="165"/>
      <c r="S5" s="166" t="s">
        <v>110</v>
      </c>
      <c r="T5" s="73" t="s">
        <v>226</v>
      </c>
      <c r="U5" s="74"/>
      <c r="V5" s="74"/>
      <c r="W5" s="74"/>
      <c r="X5" s="74"/>
      <c r="Y5" s="74"/>
      <c r="Z5" s="74"/>
      <c r="AA5" s="74"/>
      <c r="AB5" s="74"/>
      <c r="AC5" s="74"/>
      <c r="AD5" s="73" t="s">
        <v>228</v>
      </c>
    </row>
    <row r="6" spans="1:30" ht="21.95" customHeight="1">
      <c r="A6" s="161"/>
      <c r="B6" s="166" t="s">
        <v>111</v>
      </c>
      <c r="C6" s="166"/>
      <c r="D6" s="166"/>
      <c r="E6" s="166" t="s">
        <v>112</v>
      </c>
      <c r="F6" s="166"/>
      <c r="G6" s="166"/>
      <c r="H6" s="167" t="s">
        <v>229</v>
      </c>
      <c r="I6" s="168"/>
      <c r="J6" s="168"/>
      <c r="K6" s="168"/>
      <c r="L6" s="168"/>
      <c r="M6" s="168"/>
      <c r="N6" s="168"/>
      <c r="O6" s="169"/>
      <c r="P6" s="166" t="s">
        <v>111</v>
      </c>
      <c r="Q6" s="166"/>
      <c r="R6" s="166"/>
      <c r="S6" s="166"/>
      <c r="T6" s="170" t="s">
        <v>111</v>
      </c>
      <c r="U6" s="170" t="s">
        <v>112</v>
      </c>
      <c r="V6" s="166" t="s">
        <v>113</v>
      </c>
      <c r="W6" s="166"/>
      <c r="X6" s="166"/>
      <c r="Y6" s="166"/>
      <c r="Z6" s="166"/>
      <c r="AA6" s="166"/>
      <c r="AB6" s="166"/>
      <c r="AC6" s="166"/>
      <c r="AD6" s="170" t="s">
        <v>111</v>
      </c>
    </row>
    <row r="7" spans="1:30" ht="21.95" customHeight="1">
      <c r="A7" s="162"/>
      <c r="B7" s="75" t="s">
        <v>31</v>
      </c>
      <c r="C7" s="75" t="s">
        <v>114</v>
      </c>
      <c r="D7" s="75" t="s">
        <v>115</v>
      </c>
      <c r="E7" s="75" t="s">
        <v>116</v>
      </c>
      <c r="F7" s="75" t="s">
        <v>114</v>
      </c>
      <c r="G7" s="75" t="s">
        <v>115</v>
      </c>
      <c r="H7" s="76" t="s">
        <v>116</v>
      </c>
      <c r="I7" s="75" t="s">
        <v>117</v>
      </c>
      <c r="J7" s="75" t="s">
        <v>118</v>
      </c>
      <c r="K7" s="75" t="s">
        <v>119</v>
      </c>
      <c r="L7" s="75" t="s">
        <v>120</v>
      </c>
      <c r="M7" s="75" t="s">
        <v>121</v>
      </c>
      <c r="N7" s="75" t="s">
        <v>122</v>
      </c>
      <c r="O7" s="75" t="s">
        <v>230</v>
      </c>
      <c r="P7" s="75" t="s">
        <v>31</v>
      </c>
      <c r="Q7" s="75" t="s">
        <v>114</v>
      </c>
      <c r="R7" s="75" t="s">
        <v>115</v>
      </c>
      <c r="S7" s="166"/>
      <c r="T7" s="170"/>
      <c r="U7" s="170"/>
      <c r="V7" s="76" t="s">
        <v>116</v>
      </c>
      <c r="W7" s="75" t="s">
        <v>117</v>
      </c>
      <c r="X7" s="75" t="s">
        <v>118</v>
      </c>
      <c r="Y7" s="75" t="s">
        <v>119</v>
      </c>
      <c r="Z7" s="75" t="s">
        <v>120</v>
      </c>
      <c r="AA7" s="75" t="s">
        <v>121</v>
      </c>
      <c r="AB7" s="75" t="s">
        <v>122</v>
      </c>
      <c r="AC7" s="75" t="s">
        <v>230</v>
      </c>
      <c r="AD7" s="170"/>
    </row>
    <row r="8" spans="1:30" ht="20.100000000000001" customHeight="1">
      <c r="A8" s="77" t="s">
        <v>123</v>
      </c>
      <c r="B8" s="78">
        <f>SUM(C8:D8)</f>
        <v>200000</v>
      </c>
      <c r="C8" s="79">
        <v>200000</v>
      </c>
      <c r="D8" s="78"/>
      <c r="E8" s="78">
        <f>SUM(F8:G8)</f>
        <v>169519</v>
      </c>
      <c r="F8" s="79">
        <f>C8-H8</f>
        <v>169519</v>
      </c>
      <c r="G8" s="78"/>
      <c r="H8" s="78">
        <f t="shared" ref="H8:H62" si="0">SUM(I8:O8)</f>
        <v>30481</v>
      </c>
      <c r="I8" s="79">
        <v>81</v>
      </c>
      <c r="J8" s="79">
        <v>87</v>
      </c>
      <c r="K8" s="79">
        <v>213</v>
      </c>
      <c r="L8" s="79">
        <v>100</v>
      </c>
      <c r="M8" s="79">
        <v>10000</v>
      </c>
      <c r="N8" s="79">
        <v>15000</v>
      </c>
      <c r="O8" s="79">
        <v>5000</v>
      </c>
      <c r="P8" s="79">
        <f>SUM(Q8:R8)</f>
        <v>201837</v>
      </c>
      <c r="Q8" s="79">
        <v>201837</v>
      </c>
      <c r="R8" s="79"/>
      <c r="S8" s="80" t="s">
        <v>124</v>
      </c>
      <c r="T8" s="78">
        <f>SUM(T9:T12,T16,T17)</f>
        <v>583962.96986800001</v>
      </c>
      <c r="U8" s="78">
        <f>SUM(U9:U12,U16,U17)</f>
        <v>480872.96986800001</v>
      </c>
      <c r="V8" s="78">
        <f>SUM(W8:AC8)</f>
        <v>103090</v>
      </c>
      <c r="W8" s="78">
        <f t="shared" ref="W8:AC8" si="1">SUM(W9:W12,W16)</f>
        <v>4846</v>
      </c>
      <c r="X8" s="78">
        <f t="shared" si="1"/>
        <v>8289</v>
      </c>
      <c r="Y8" s="78">
        <f t="shared" si="1"/>
        <v>11757</v>
      </c>
      <c r="Z8" s="78">
        <f t="shared" si="1"/>
        <v>7210</v>
      </c>
      <c r="AA8" s="78">
        <f t="shared" si="1"/>
        <v>22327</v>
      </c>
      <c r="AB8" s="78">
        <f t="shared" si="1"/>
        <v>35411</v>
      </c>
      <c r="AC8" s="78">
        <f t="shared" si="1"/>
        <v>13250</v>
      </c>
      <c r="AD8" s="78">
        <v>468515</v>
      </c>
    </row>
    <row r="9" spans="1:30" ht="20.100000000000001" customHeight="1">
      <c r="A9" s="55" t="s">
        <v>125</v>
      </c>
      <c r="B9" s="78">
        <f t="shared" ref="B9:G9" si="2">SUM(B11,B16,B36)</f>
        <v>125797</v>
      </c>
      <c r="C9" s="78">
        <f t="shared" si="2"/>
        <v>67139</v>
      </c>
      <c r="D9" s="78">
        <f t="shared" si="2"/>
        <v>58658</v>
      </c>
      <c r="E9" s="78">
        <f t="shared" si="2"/>
        <v>54180</v>
      </c>
      <c r="F9" s="78">
        <f t="shared" si="2"/>
        <v>-4056</v>
      </c>
      <c r="G9" s="78">
        <f t="shared" si="2"/>
        <v>58236</v>
      </c>
      <c r="H9" s="78">
        <f t="shared" si="0"/>
        <v>71617</v>
      </c>
      <c r="I9" s="78">
        <f t="shared" ref="I9:O9" si="3">SUM(I11,I16,I36)</f>
        <v>4765</v>
      </c>
      <c r="J9" s="78">
        <f t="shared" si="3"/>
        <v>8202</v>
      </c>
      <c r="K9" s="78">
        <f t="shared" si="3"/>
        <v>10552</v>
      </c>
      <c r="L9" s="78">
        <f t="shared" si="3"/>
        <v>7110</v>
      </c>
      <c r="M9" s="78">
        <f t="shared" si="3"/>
        <v>12327</v>
      </c>
      <c r="N9" s="78">
        <f t="shared" si="3"/>
        <v>20411</v>
      </c>
      <c r="O9" s="78">
        <f t="shared" si="3"/>
        <v>8250</v>
      </c>
      <c r="P9" s="79">
        <f t="shared" ref="P9:P70" si="4">SUM(Q9:R9)</f>
        <v>193388.79</v>
      </c>
      <c r="Q9" s="78">
        <f t="shared" ref="Q9:R9" si="5">SUM(Q11,Q16,Q36)</f>
        <v>73541</v>
      </c>
      <c r="R9" s="78">
        <f t="shared" si="5"/>
        <v>119847.79000000001</v>
      </c>
      <c r="S9" s="81"/>
      <c r="T9" s="78">
        <f>U9+V9</f>
        <v>85507.984027999992</v>
      </c>
      <c r="U9" s="79">
        <f>[1]与2017年对比表!$C$7</f>
        <v>54431.984027999992</v>
      </c>
      <c r="V9" s="78">
        <f>SUM(W9:AC9)</f>
        <v>31076</v>
      </c>
      <c r="W9" s="78">
        <f>4472+81</f>
        <v>4553</v>
      </c>
      <c r="X9" s="78">
        <f>ROUND([1]与2017年对比表!$C$61,0)+87</f>
        <v>7798</v>
      </c>
      <c r="Y9" s="78">
        <f>ROUND([1]与2017年对比表!$C$63,0)+213</f>
        <v>10000</v>
      </c>
      <c r="Z9" s="78">
        <f>ROUND([1]与2017年对比表!$C$62,0)+100</f>
        <v>6787</v>
      </c>
      <c r="AA9" s="78">
        <f>ROUND([1]与2017年对比表!$C$66,0)</f>
        <v>1027</v>
      </c>
      <c r="AB9" s="78">
        <f>ROUND([1]与2017年对比表!$C$64,0)</f>
        <v>911</v>
      </c>
      <c r="AC9" s="78"/>
      <c r="AD9" s="78"/>
    </row>
    <row r="10" spans="1:30" ht="20.100000000000001" customHeight="1">
      <c r="A10" s="56" t="s">
        <v>126</v>
      </c>
      <c r="B10" s="78">
        <f t="shared" ref="B10:G10" si="6">B11+B16+B36</f>
        <v>125797</v>
      </c>
      <c r="C10" s="78">
        <f t="shared" si="6"/>
        <v>67139</v>
      </c>
      <c r="D10" s="78">
        <f t="shared" si="6"/>
        <v>58658</v>
      </c>
      <c r="E10" s="78">
        <f t="shared" si="6"/>
        <v>54180</v>
      </c>
      <c r="F10" s="78">
        <f t="shared" si="6"/>
        <v>-4056</v>
      </c>
      <c r="G10" s="78">
        <f t="shared" si="6"/>
        <v>58236</v>
      </c>
      <c r="H10" s="78">
        <f>SUM(I10:O10)</f>
        <v>71617</v>
      </c>
      <c r="I10" s="78">
        <f>I11+I16+I36</f>
        <v>4765</v>
      </c>
      <c r="J10" s="78">
        <f t="shared" ref="J10:O10" si="7">J11+J16+J36</f>
        <v>8202</v>
      </c>
      <c r="K10" s="78">
        <f t="shared" si="7"/>
        <v>10552</v>
      </c>
      <c r="L10" s="78">
        <f t="shared" si="7"/>
        <v>7110</v>
      </c>
      <c r="M10" s="78">
        <f t="shared" si="7"/>
        <v>12327</v>
      </c>
      <c r="N10" s="78">
        <f t="shared" si="7"/>
        <v>20411</v>
      </c>
      <c r="O10" s="78">
        <f t="shared" si="7"/>
        <v>8250</v>
      </c>
      <c r="P10" s="79">
        <f t="shared" si="4"/>
        <v>193388.79</v>
      </c>
      <c r="Q10" s="78">
        <f t="shared" ref="Q10:R10" si="8">Q11+Q16+Q36</f>
        <v>73541</v>
      </c>
      <c r="R10" s="78">
        <f t="shared" si="8"/>
        <v>119847.79000000001</v>
      </c>
      <c r="S10" s="81"/>
      <c r="T10" s="78">
        <f t="shared" ref="T10:T69" si="9">U10+V10</f>
        <v>20173.620448000001</v>
      </c>
      <c r="U10" s="79">
        <f>[1]与2017年对比表!$D$7</f>
        <v>16523.620448000001</v>
      </c>
      <c r="V10" s="78">
        <f t="shared" ref="V10:V16" si="10">SUM(W10:AC10)</f>
        <v>3650</v>
      </c>
      <c r="W10" s="82">
        <f>ROUND([1]与2017年对比表!$D$60,0)</f>
        <v>93</v>
      </c>
      <c r="X10" s="78">
        <f>ROUND([1]与2017年对比表!$D$61,0)</f>
        <v>172</v>
      </c>
      <c r="Y10" s="78">
        <f>ROUND([1]与2017年对比表!$D$63,0)</f>
        <v>197</v>
      </c>
      <c r="Z10" s="78">
        <f>ROUND([1]与2017年对比表!$D$62,0)</f>
        <v>138</v>
      </c>
      <c r="AA10" s="78">
        <f>ROUND([1]与2017年对比表!$D$66,0)</f>
        <v>1300</v>
      </c>
      <c r="AB10" s="78">
        <f>ROUND([1]与2017年对比表!$D$64,0)</f>
        <v>1500</v>
      </c>
      <c r="AC10" s="78">
        <v>250</v>
      </c>
      <c r="AD10" s="78"/>
    </row>
    <row r="11" spans="1:30" ht="20.100000000000001" customHeight="1">
      <c r="A11" s="56" t="s">
        <v>127</v>
      </c>
      <c r="B11" s="78">
        <f>SUM(C11:D11)</f>
        <v>21660</v>
      </c>
      <c r="C11" s="78">
        <f>SUM(C12:C15)</f>
        <v>21660</v>
      </c>
      <c r="D11" s="78"/>
      <c r="E11" s="78">
        <f t="shared" ref="E11:L11" si="11">SUM(E12:E15)</f>
        <v>21660</v>
      </c>
      <c r="F11" s="78">
        <f t="shared" si="11"/>
        <v>21660</v>
      </c>
      <c r="G11" s="78">
        <f t="shared" si="11"/>
        <v>0</v>
      </c>
      <c r="H11" s="78">
        <f t="shared" si="0"/>
        <v>0</v>
      </c>
      <c r="I11" s="78">
        <f t="shared" si="11"/>
        <v>0</v>
      </c>
      <c r="J11" s="78">
        <f t="shared" si="11"/>
        <v>0</v>
      </c>
      <c r="K11" s="78">
        <f t="shared" si="11"/>
        <v>0</v>
      </c>
      <c r="L11" s="78">
        <f t="shared" si="11"/>
        <v>0</v>
      </c>
      <c r="M11" s="78"/>
      <c r="N11" s="78"/>
      <c r="O11" s="78"/>
      <c r="P11" s="79">
        <f t="shared" si="4"/>
        <v>21660</v>
      </c>
      <c r="Q11" s="78">
        <f t="shared" ref="Q11:R11" si="12">SUM(Q12:Q15)</f>
        <v>21660</v>
      </c>
      <c r="R11" s="78">
        <f t="shared" si="12"/>
        <v>0</v>
      </c>
      <c r="S11" s="81"/>
      <c r="T11" s="78">
        <f t="shared" si="9"/>
        <v>378890.36539200001</v>
      </c>
      <c r="U11" s="79">
        <f>[1]与2017年对比表!$E$7+336844-66000</f>
        <v>311518.36539200001</v>
      </c>
      <c r="V11" s="78">
        <f t="shared" si="10"/>
        <v>67372</v>
      </c>
      <c r="W11" s="82">
        <f>ROUND([1]与2017年对比表!$E$60,0)</f>
        <v>200</v>
      </c>
      <c r="X11" s="82">
        <f>ROUND([1]与2017年对比表!$E$61,0)</f>
        <v>319</v>
      </c>
      <c r="Y11" s="78">
        <f>ROUND([1]与2017年对比表!$E$63,0)+172</f>
        <v>568</v>
      </c>
      <c r="Z11" s="78">
        <f>ROUND([1]与2017年对比表!$E$62,0)</f>
        <v>285</v>
      </c>
      <c r="AA11" s="78">
        <f>10000+10000</f>
        <v>20000</v>
      </c>
      <c r="AB11" s="78">
        <f>18000+15000</f>
        <v>33000</v>
      </c>
      <c r="AC11" s="78">
        <f>8000+5000</f>
        <v>13000</v>
      </c>
      <c r="AD11" s="78"/>
    </row>
    <row r="12" spans="1:30" ht="20.100000000000001" customHeight="1">
      <c r="A12" s="58" t="s">
        <v>128</v>
      </c>
      <c r="B12" s="78">
        <f t="shared" ref="B12:B69" si="13">SUM(C12:D12)</f>
        <v>0</v>
      </c>
      <c r="C12" s="78"/>
      <c r="D12" s="78"/>
      <c r="E12" s="78"/>
      <c r="F12" s="78"/>
      <c r="G12" s="78"/>
      <c r="H12" s="78">
        <f t="shared" si="0"/>
        <v>0</v>
      </c>
      <c r="I12" s="78"/>
      <c r="J12" s="78"/>
      <c r="K12" s="78"/>
      <c r="L12" s="78"/>
      <c r="M12" s="78"/>
      <c r="N12" s="78"/>
      <c r="O12" s="78"/>
      <c r="P12" s="79">
        <f t="shared" si="4"/>
        <v>0</v>
      </c>
      <c r="Q12" s="78"/>
      <c r="R12" s="78"/>
      <c r="S12" s="81"/>
      <c r="T12" s="78">
        <f>U12+V12</f>
        <v>41155</v>
      </c>
      <c r="U12" s="79">
        <f>SUM(U13:U15)</f>
        <v>40163</v>
      </c>
      <c r="V12" s="78">
        <f t="shared" si="10"/>
        <v>992</v>
      </c>
      <c r="W12" s="79">
        <f t="shared" ref="W12:AC12" si="14">SUM(W13:W15)</f>
        <v>0</v>
      </c>
      <c r="X12" s="79">
        <f t="shared" si="14"/>
        <v>0</v>
      </c>
      <c r="Y12" s="79">
        <f t="shared" si="14"/>
        <v>992</v>
      </c>
      <c r="Z12" s="79">
        <f t="shared" si="14"/>
        <v>0</v>
      </c>
      <c r="AA12" s="79">
        <f t="shared" si="14"/>
        <v>0</v>
      </c>
      <c r="AB12" s="79">
        <f t="shared" si="14"/>
        <v>0</v>
      </c>
      <c r="AC12" s="79">
        <f t="shared" si="14"/>
        <v>0</v>
      </c>
      <c r="AD12" s="78"/>
    </row>
    <row r="13" spans="1:30" ht="20.100000000000001" customHeight="1">
      <c r="A13" s="58" t="s">
        <v>129</v>
      </c>
      <c r="B13" s="78">
        <f t="shared" si="13"/>
        <v>0</v>
      </c>
      <c r="C13" s="78"/>
      <c r="D13" s="78"/>
      <c r="E13" s="78"/>
      <c r="F13" s="78"/>
      <c r="G13" s="78"/>
      <c r="H13" s="78">
        <f t="shared" si="0"/>
        <v>0</v>
      </c>
      <c r="I13" s="78"/>
      <c r="J13" s="78"/>
      <c r="K13" s="78"/>
      <c r="L13" s="78"/>
      <c r="M13" s="78"/>
      <c r="N13" s="78"/>
      <c r="O13" s="78"/>
      <c r="P13" s="79">
        <f t="shared" si="4"/>
        <v>0</v>
      </c>
      <c r="Q13" s="78"/>
      <c r="R13" s="78"/>
      <c r="S13" s="81"/>
      <c r="T13" s="78">
        <f t="shared" si="9"/>
        <v>20802</v>
      </c>
      <c r="U13" s="79">
        <v>20802</v>
      </c>
      <c r="V13" s="78">
        <f t="shared" si="10"/>
        <v>0</v>
      </c>
      <c r="W13" s="82"/>
      <c r="X13" s="82"/>
      <c r="Y13" s="78"/>
      <c r="Z13" s="78"/>
      <c r="AA13" s="78"/>
      <c r="AB13" s="78"/>
      <c r="AC13" s="78"/>
      <c r="AD13" s="78"/>
    </row>
    <row r="14" spans="1:30" ht="20.100000000000001" customHeight="1">
      <c r="A14" s="58" t="s">
        <v>130</v>
      </c>
      <c r="B14" s="78">
        <f t="shared" si="13"/>
        <v>0</v>
      </c>
      <c r="C14" s="78"/>
      <c r="D14" s="78"/>
      <c r="E14" s="78"/>
      <c r="F14" s="78"/>
      <c r="G14" s="78"/>
      <c r="H14" s="78">
        <f t="shared" si="0"/>
        <v>0</v>
      </c>
      <c r="I14" s="78"/>
      <c r="J14" s="78"/>
      <c r="K14" s="78"/>
      <c r="L14" s="78"/>
      <c r="M14" s="78"/>
      <c r="N14" s="78"/>
      <c r="O14" s="78"/>
      <c r="P14" s="79">
        <f t="shared" si="4"/>
        <v>0</v>
      </c>
      <c r="Q14" s="78"/>
      <c r="R14" s="78"/>
      <c r="S14" s="81"/>
      <c r="T14" s="78">
        <f>U14+V14</f>
        <v>19361</v>
      </c>
      <c r="U14" s="79">
        <v>19361</v>
      </c>
      <c r="V14" s="78">
        <f t="shared" si="10"/>
        <v>0</v>
      </c>
      <c r="W14" s="82"/>
      <c r="X14" s="82"/>
      <c r="Y14" s="78"/>
      <c r="Z14" s="78"/>
      <c r="AA14" s="78"/>
      <c r="AB14" s="78"/>
      <c r="AC14" s="78"/>
      <c r="AD14" s="78"/>
    </row>
    <row r="15" spans="1:30" ht="20.100000000000001" customHeight="1">
      <c r="A15" s="58" t="s">
        <v>131</v>
      </c>
      <c r="B15" s="78">
        <f t="shared" si="13"/>
        <v>21660</v>
      </c>
      <c r="C15" s="78">
        <f>F15+H15</f>
        <v>21660</v>
      </c>
      <c r="D15" s="78"/>
      <c r="E15" s="78">
        <f>SUM(F15:G15)</f>
        <v>21660</v>
      </c>
      <c r="F15" s="78">
        <v>21660</v>
      </c>
      <c r="G15" s="78"/>
      <c r="H15" s="78">
        <f t="shared" si="0"/>
        <v>0</v>
      </c>
      <c r="I15" s="78"/>
      <c r="J15" s="78"/>
      <c r="K15" s="78"/>
      <c r="L15" s="78"/>
      <c r="M15" s="78"/>
      <c r="N15" s="78"/>
      <c r="O15" s="78"/>
      <c r="P15" s="79">
        <f t="shared" si="4"/>
        <v>21660</v>
      </c>
      <c r="Q15" s="78">
        <v>21660</v>
      </c>
      <c r="R15" s="78"/>
      <c r="S15" s="83"/>
      <c r="T15" s="78">
        <f>U15+V15</f>
        <v>992</v>
      </c>
      <c r="U15" s="83"/>
      <c r="V15" s="78">
        <f t="shared" si="10"/>
        <v>992</v>
      </c>
      <c r="W15" s="83"/>
      <c r="X15" s="83"/>
      <c r="Y15" s="84">
        <v>992</v>
      </c>
      <c r="Z15" s="84"/>
      <c r="AA15" s="84"/>
      <c r="AB15" s="84"/>
      <c r="AC15" s="84"/>
      <c r="AD15" s="78"/>
    </row>
    <row r="16" spans="1:30" ht="20.100000000000001" customHeight="1">
      <c r="A16" s="58" t="s">
        <v>132</v>
      </c>
      <c r="B16" s="78">
        <f t="shared" ref="B16:G16" si="15">SUM(B17:B35)</f>
        <v>56052</v>
      </c>
      <c r="C16" s="78">
        <f>SUM(C17:C35)</f>
        <v>45479</v>
      </c>
      <c r="D16" s="78">
        <f t="shared" si="15"/>
        <v>10573</v>
      </c>
      <c r="E16" s="78">
        <f t="shared" si="15"/>
        <v>-15315</v>
      </c>
      <c r="F16" s="78">
        <f t="shared" si="15"/>
        <v>-25716</v>
      </c>
      <c r="G16" s="78">
        <f t="shared" si="15"/>
        <v>10401</v>
      </c>
      <c r="H16" s="78">
        <f t="shared" si="0"/>
        <v>71367</v>
      </c>
      <c r="I16" s="78">
        <f t="shared" ref="I16:O16" si="16">SUM(I17:I35)</f>
        <v>4765</v>
      </c>
      <c r="J16" s="78">
        <f t="shared" si="16"/>
        <v>8202</v>
      </c>
      <c r="K16" s="78">
        <f t="shared" si="16"/>
        <v>10552</v>
      </c>
      <c r="L16" s="78">
        <f t="shared" si="16"/>
        <v>7110</v>
      </c>
      <c r="M16" s="78">
        <f t="shared" si="16"/>
        <v>12327</v>
      </c>
      <c r="N16" s="78">
        <f t="shared" si="16"/>
        <v>20411</v>
      </c>
      <c r="O16" s="78">
        <f t="shared" si="16"/>
        <v>8000</v>
      </c>
      <c r="P16" s="79">
        <f t="shared" si="4"/>
        <v>63865.380000000005</v>
      </c>
      <c r="Q16" s="78">
        <f t="shared" ref="Q16:R16" si="17">SUM(Q17:Q35)</f>
        <v>51881</v>
      </c>
      <c r="R16" s="78">
        <f t="shared" si="17"/>
        <v>11984.380000000001</v>
      </c>
      <c r="S16" s="81"/>
      <c r="T16" s="78">
        <f>U16+V16</f>
        <v>58236</v>
      </c>
      <c r="U16" s="78">
        <v>58236</v>
      </c>
      <c r="V16" s="78">
        <f t="shared" si="10"/>
        <v>0</v>
      </c>
      <c r="W16" s="83"/>
      <c r="X16" s="83"/>
      <c r="Y16" s="83"/>
      <c r="Z16" s="83"/>
      <c r="AA16" s="83"/>
      <c r="AB16" s="83"/>
      <c r="AC16" s="83"/>
      <c r="AD16" s="78"/>
    </row>
    <row r="17" spans="1:30" ht="20.100000000000001" customHeight="1">
      <c r="A17" s="58" t="s">
        <v>133</v>
      </c>
      <c r="B17" s="78">
        <f>SUM(C17:D17)</f>
        <v>0</v>
      </c>
      <c r="C17" s="78">
        <f>F17+H17</f>
        <v>0</v>
      </c>
      <c r="D17" s="78"/>
      <c r="E17" s="78">
        <f>SUM(F17:G17)</f>
        <v>-71195</v>
      </c>
      <c r="F17" s="78">
        <f>H17*-1</f>
        <v>-71195</v>
      </c>
      <c r="G17" s="78"/>
      <c r="H17" s="78">
        <f t="shared" si="0"/>
        <v>71195</v>
      </c>
      <c r="I17" s="78">
        <v>4765</v>
      </c>
      <c r="J17" s="78">
        <v>8202</v>
      </c>
      <c r="K17" s="78">
        <v>10380</v>
      </c>
      <c r="L17" s="78">
        <v>7110</v>
      </c>
      <c r="M17" s="78">
        <f>2327+10000</f>
        <v>12327</v>
      </c>
      <c r="N17" s="78">
        <f>2411+18000</f>
        <v>20411</v>
      </c>
      <c r="O17" s="78">
        <v>8000</v>
      </c>
      <c r="P17" s="79">
        <f t="shared" si="4"/>
        <v>0</v>
      </c>
      <c r="Q17" s="78"/>
      <c r="R17" s="78"/>
      <c r="S17" s="83"/>
      <c r="T17" s="78">
        <f t="shared" si="9"/>
        <v>0</v>
      </c>
      <c r="U17" s="82">
        <f>SUM(U18:U21)</f>
        <v>0</v>
      </c>
      <c r="V17" s="82">
        <f t="shared" ref="V17:AB17" si="18">SUM(V18:V21)</f>
        <v>0</v>
      </c>
      <c r="W17" s="82">
        <f t="shared" si="18"/>
        <v>0</v>
      </c>
      <c r="X17" s="82">
        <f t="shared" si="18"/>
        <v>0</v>
      </c>
      <c r="Y17" s="82">
        <f t="shared" si="18"/>
        <v>0</v>
      </c>
      <c r="Z17" s="82">
        <f t="shared" si="18"/>
        <v>0</v>
      </c>
      <c r="AA17" s="82">
        <f t="shared" si="18"/>
        <v>0</v>
      </c>
      <c r="AB17" s="82">
        <f t="shared" si="18"/>
        <v>0</v>
      </c>
      <c r="AC17" s="82"/>
      <c r="AD17" s="78">
        <f t="shared" ref="AD17:AD69" si="19">AE17+AF17</f>
        <v>0</v>
      </c>
    </row>
    <row r="18" spans="1:30" ht="20.100000000000001" customHeight="1">
      <c r="A18" s="85" t="s">
        <v>134</v>
      </c>
      <c r="B18" s="78">
        <f>SUM(C18:D18)</f>
        <v>16290</v>
      </c>
      <c r="C18" s="78">
        <f>F18+H18</f>
        <v>16290</v>
      </c>
      <c r="D18" s="78"/>
      <c r="E18" s="78">
        <v>16290</v>
      </c>
      <c r="F18" s="78">
        <f>15302+988</f>
        <v>16290</v>
      </c>
      <c r="G18" s="78"/>
      <c r="H18" s="78">
        <f t="shared" si="0"/>
        <v>0</v>
      </c>
      <c r="I18" s="78"/>
      <c r="J18" s="78"/>
      <c r="K18" s="78"/>
      <c r="L18" s="78"/>
      <c r="M18" s="78"/>
      <c r="N18" s="78"/>
      <c r="O18" s="78"/>
      <c r="P18" s="79">
        <f t="shared" si="4"/>
        <v>7519</v>
      </c>
      <c r="Q18" s="78">
        <f>7519-75</f>
        <v>7444</v>
      </c>
      <c r="R18" s="78">
        <v>75</v>
      </c>
      <c r="S18" s="83"/>
      <c r="T18" s="78">
        <f t="shared" si="9"/>
        <v>0</v>
      </c>
      <c r="U18" s="78"/>
      <c r="V18" s="84"/>
      <c r="W18" s="83"/>
      <c r="X18" s="83"/>
      <c r="Y18" s="83"/>
      <c r="Z18" s="83"/>
      <c r="AA18" s="83"/>
      <c r="AB18" s="83"/>
      <c r="AC18" s="83"/>
      <c r="AD18" s="78">
        <f t="shared" si="19"/>
        <v>0</v>
      </c>
    </row>
    <row r="19" spans="1:30" ht="20.100000000000001" customHeight="1">
      <c r="A19" s="85" t="s">
        <v>231</v>
      </c>
      <c r="B19" s="78">
        <f t="shared" si="13"/>
        <v>60</v>
      </c>
      <c r="C19" s="78">
        <f>F19</f>
        <v>60</v>
      </c>
      <c r="D19" s="78">
        <f>G19+H19</f>
        <v>0</v>
      </c>
      <c r="E19" s="78">
        <f t="shared" ref="E19:E69" si="20">SUM(F19:G19)</f>
        <v>60</v>
      </c>
      <c r="F19" s="78">
        <v>60</v>
      </c>
      <c r="G19" s="78"/>
      <c r="H19" s="78">
        <f t="shared" si="0"/>
        <v>0</v>
      </c>
      <c r="I19" s="78"/>
      <c r="J19" s="78"/>
      <c r="K19" s="78"/>
      <c r="L19" s="78"/>
      <c r="M19" s="78"/>
      <c r="N19" s="78"/>
      <c r="O19" s="78"/>
      <c r="P19" s="79">
        <f t="shared" si="4"/>
        <v>324</v>
      </c>
      <c r="Q19" s="78">
        <v>324</v>
      </c>
      <c r="R19" s="78"/>
      <c r="S19" s="83"/>
      <c r="T19" s="78">
        <f t="shared" si="9"/>
        <v>0</v>
      </c>
      <c r="U19" s="82"/>
      <c r="V19" s="84">
        <f t="shared" ref="V19:V69" si="21">SUM(W19:AB19)</f>
        <v>0</v>
      </c>
      <c r="W19" s="83"/>
      <c r="X19" s="83"/>
      <c r="Y19" s="83"/>
      <c r="Z19" s="83"/>
      <c r="AA19" s="83"/>
      <c r="AB19" s="83"/>
      <c r="AC19" s="83"/>
      <c r="AD19" s="78">
        <f t="shared" si="19"/>
        <v>0</v>
      </c>
    </row>
    <row r="20" spans="1:30" ht="20.100000000000001" customHeight="1">
      <c r="A20" s="86" t="s">
        <v>232</v>
      </c>
      <c r="B20" s="78">
        <f>SUM(C20:D20)</f>
        <v>452</v>
      </c>
      <c r="C20" s="78">
        <f>F20</f>
        <v>0</v>
      </c>
      <c r="D20" s="78">
        <f>G20+H20</f>
        <v>452</v>
      </c>
      <c r="E20" s="78">
        <f t="shared" si="20"/>
        <v>452</v>
      </c>
      <c r="F20" s="78"/>
      <c r="G20" s="78">
        <v>452</v>
      </c>
      <c r="H20" s="78">
        <f t="shared" si="0"/>
        <v>0</v>
      </c>
      <c r="I20" s="78"/>
      <c r="J20" s="78"/>
      <c r="K20" s="78"/>
      <c r="L20" s="78"/>
      <c r="M20" s="78"/>
      <c r="N20" s="78"/>
      <c r="O20" s="78"/>
      <c r="P20" s="79">
        <f t="shared" si="4"/>
        <v>547</v>
      </c>
      <c r="Q20" s="78"/>
      <c r="R20" s="78">
        <v>547</v>
      </c>
      <c r="S20" s="83"/>
      <c r="T20" s="78"/>
      <c r="U20" s="82"/>
      <c r="V20" s="84"/>
      <c r="W20" s="83"/>
      <c r="X20" s="83"/>
      <c r="Y20" s="83"/>
      <c r="Z20" s="83"/>
      <c r="AA20" s="83"/>
      <c r="AB20" s="83"/>
      <c r="AC20" s="83"/>
      <c r="AD20" s="78"/>
    </row>
    <row r="21" spans="1:30" ht="20.100000000000001" customHeight="1">
      <c r="A21" s="87" t="s">
        <v>135</v>
      </c>
      <c r="B21" s="78">
        <f t="shared" si="13"/>
        <v>0</v>
      </c>
      <c r="C21" s="78"/>
      <c r="D21" s="78"/>
      <c r="E21" s="78">
        <f t="shared" si="20"/>
        <v>0</v>
      </c>
      <c r="F21" s="78"/>
      <c r="G21" s="78"/>
      <c r="H21" s="78">
        <f t="shared" si="0"/>
        <v>0</v>
      </c>
      <c r="I21" s="78"/>
      <c r="J21" s="78"/>
      <c r="K21" s="78"/>
      <c r="L21" s="78"/>
      <c r="M21" s="78"/>
      <c r="N21" s="78"/>
      <c r="O21" s="78"/>
      <c r="P21" s="79">
        <f t="shared" si="4"/>
        <v>69</v>
      </c>
      <c r="Q21" s="78">
        <v>69</v>
      </c>
      <c r="R21" s="78"/>
      <c r="S21" s="83"/>
      <c r="T21" s="78">
        <f t="shared" si="9"/>
        <v>0</v>
      </c>
      <c r="U21" s="82"/>
      <c r="V21" s="84">
        <f t="shared" si="21"/>
        <v>0</v>
      </c>
      <c r="W21" s="83"/>
      <c r="X21" s="83"/>
      <c r="Y21" s="83"/>
      <c r="Z21" s="83"/>
      <c r="AA21" s="83"/>
      <c r="AB21" s="83"/>
      <c r="AC21" s="83"/>
      <c r="AD21" s="78">
        <f t="shared" si="19"/>
        <v>0</v>
      </c>
    </row>
    <row r="22" spans="1:30" ht="20.100000000000001" customHeight="1">
      <c r="A22" s="87" t="s">
        <v>136</v>
      </c>
      <c r="B22" s="78">
        <f t="shared" si="13"/>
        <v>28943</v>
      </c>
      <c r="C22" s="78">
        <f>F22+H22</f>
        <v>28877</v>
      </c>
      <c r="D22" s="78">
        <f>G22</f>
        <v>66</v>
      </c>
      <c r="E22" s="78">
        <f t="shared" si="20"/>
        <v>28943</v>
      </c>
      <c r="F22" s="78">
        <f>26872+2005</f>
        <v>28877</v>
      </c>
      <c r="G22" s="78">
        <v>66</v>
      </c>
      <c r="H22" s="78">
        <f t="shared" si="0"/>
        <v>0</v>
      </c>
      <c r="I22" s="78"/>
      <c r="J22" s="78"/>
      <c r="K22" s="78"/>
      <c r="L22" s="78"/>
      <c r="M22" s="78"/>
      <c r="N22" s="78"/>
      <c r="O22" s="78"/>
      <c r="P22" s="79">
        <f t="shared" si="4"/>
        <v>43852</v>
      </c>
      <c r="Q22" s="78">
        <f>27875+15882-22</f>
        <v>43735</v>
      </c>
      <c r="R22" s="78">
        <f>95+22</f>
        <v>117</v>
      </c>
      <c r="S22" s="88" t="s">
        <v>137</v>
      </c>
      <c r="T22" s="78">
        <f t="shared" si="9"/>
        <v>1800</v>
      </c>
      <c r="U22" s="89">
        <f>SUM(U23,U29)</f>
        <v>1800</v>
      </c>
      <c r="V22" s="84">
        <f t="shared" si="21"/>
        <v>0</v>
      </c>
      <c r="W22" s="83"/>
      <c r="X22" s="83"/>
      <c r="Y22" s="83"/>
      <c r="Z22" s="83"/>
      <c r="AA22" s="83"/>
      <c r="AB22" s="83"/>
      <c r="AC22" s="83"/>
      <c r="AD22" s="78">
        <f>SUM(AD23)</f>
        <v>1800</v>
      </c>
    </row>
    <row r="23" spans="1:30" ht="20.100000000000001" customHeight="1">
      <c r="A23" s="87" t="s">
        <v>138</v>
      </c>
      <c r="B23" s="78">
        <f t="shared" si="13"/>
        <v>0</v>
      </c>
      <c r="C23" s="78"/>
      <c r="D23" s="78"/>
      <c r="E23" s="78">
        <f t="shared" si="20"/>
        <v>0</v>
      </c>
      <c r="F23" s="78"/>
      <c r="G23" s="78"/>
      <c r="H23" s="78">
        <f t="shared" si="0"/>
        <v>0</v>
      </c>
      <c r="I23" s="78"/>
      <c r="J23" s="78"/>
      <c r="K23" s="78"/>
      <c r="L23" s="78"/>
      <c r="M23" s="78"/>
      <c r="N23" s="78"/>
      <c r="O23" s="78"/>
      <c r="P23" s="79">
        <f t="shared" si="4"/>
        <v>0</v>
      </c>
      <c r="Q23" s="78"/>
      <c r="R23" s="78"/>
      <c r="S23" s="81" t="s">
        <v>139</v>
      </c>
      <c r="T23" s="78">
        <f t="shared" si="9"/>
        <v>1800</v>
      </c>
      <c r="U23" s="89">
        <f>SUM(U24:U27)</f>
        <v>1800</v>
      </c>
      <c r="V23" s="84">
        <f t="shared" si="21"/>
        <v>0</v>
      </c>
      <c r="W23" s="83"/>
      <c r="X23" s="83"/>
      <c r="Y23" s="83"/>
      <c r="Z23" s="83"/>
      <c r="AA23" s="83"/>
      <c r="AB23" s="83"/>
      <c r="AC23" s="83"/>
      <c r="AD23" s="78">
        <f>SUM(AD24:AD27)</f>
        <v>1800</v>
      </c>
    </row>
    <row r="24" spans="1:30" ht="20.100000000000001" customHeight="1">
      <c r="A24" s="87" t="s">
        <v>140</v>
      </c>
      <c r="B24" s="78">
        <f t="shared" si="13"/>
        <v>0</v>
      </c>
      <c r="C24" s="78"/>
      <c r="D24" s="78"/>
      <c r="E24" s="78">
        <f t="shared" si="20"/>
        <v>0</v>
      </c>
      <c r="F24" s="78"/>
      <c r="G24" s="78"/>
      <c r="H24" s="78">
        <f t="shared" si="0"/>
        <v>0</v>
      </c>
      <c r="I24" s="78"/>
      <c r="J24" s="78"/>
      <c r="K24" s="78"/>
      <c r="L24" s="78"/>
      <c r="M24" s="78"/>
      <c r="N24" s="78"/>
      <c r="O24" s="78"/>
      <c r="P24" s="79">
        <f t="shared" si="4"/>
        <v>0</v>
      </c>
      <c r="Q24" s="78"/>
      <c r="R24" s="78"/>
      <c r="S24" s="81" t="s">
        <v>141</v>
      </c>
      <c r="T24" s="78">
        <f t="shared" si="9"/>
        <v>0</v>
      </c>
      <c r="U24" s="89"/>
      <c r="V24" s="84">
        <f t="shared" si="21"/>
        <v>0</v>
      </c>
      <c r="W24" s="83"/>
      <c r="X24" s="83"/>
      <c r="Y24" s="83"/>
      <c r="Z24" s="83"/>
      <c r="AA24" s="83"/>
      <c r="AB24" s="83"/>
      <c r="AC24" s="83"/>
      <c r="AD24" s="78">
        <f t="shared" si="19"/>
        <v>0</v>
      </c>
    </row>
    <row r="25" spans="1:30" ht="20.100000000000001" hidden="1" customHeight="1">
      <c r="A25" s="87" t="s">
        <v>142</v>
      </c>
      <c r="B25" s="78">
        <f t="shared" si="13"/>
        <v>0</v>
      </c>
      <c r="C25" s="78"/>
      <c r="D25" s="78"/>
      <c r="E25" s="78">
        <f t="shared" si="20"/>
        <v>0</v>
      </c>
      <c r="F25" s="78"/>
      <c r="G25" s="78"/>
      <c r="H25" s="78">
        <f t="shared" si="0"/>
        <v>0</v>
      </c>
      <c r="I25" s="78"/>
      <c r="J25" s="78"/>
      <c r="K25" s="78"/>
      <c r="L25" s="78"/>
      <c r="M25" s="78"/>
      <c r="N25" s="78"/>
      <c r="O25" s="78"/>
      <c r="P25" s="79">
        <f t="shared" si="4"/>
        <v>0</v>
      </c>
      <c r="Q25" s="78"/>
      <c r="R25" s="78"/>
      <c r="S25" s="81" t="s">
        <v>143</v>
      </c>
      <c r="T25" s="78">
        <f t="shared" si="9"/>
        <v>0</v>
      </c>
      <c r="U25" s="89"/>
      <c r="V25" s="84">
        <f t="shared" si="21"/>
        <v>0</v>
      </c>
      <c r="W25" s="83"/>
      <c r="X25" s="83"/>
      <c r="Y25" s="83"/>
      <c r="Z25" s="83"/>
      <c r="AA25" s="83"/>
      <c r="AB25" s="83"/>
      <c r="AC25" s="83"/>
      <c r="AD25" s="78">
        <f t="shared" si="19"/>
        <v>0</v>
      </c>
    </row>
    <row r="26" spans="1:30" ht="20.100000000000001" hidden="1" customHeight="1">
      <c r="A26" s="87" t="s">
        <v>144</v>
      </c>
      <c r="B26" s="78">
        <f t="shared" si="13"/>
        <v>0</v>
      </c>
      <c r="C26" s="78"/>
      <c r="D26" s="78"/>
      <c r="E26" s="78">
        <f t="shared" si="20"/>
        <v>0</v>
      </c>
      <c r="F26" s="78"/>
      <c r="G26" s="78"/>
      <c r="H26" s="78">
        <f t="shared" si="0"/>
        <v>0</v>
      </c>
      <c r="I26" s="78"/>
      <c r="J26" s="78"/>
      <c r="K26" s="78"/>
      <c r="L26" s="78"/>
      <c r="M26" s="78"/>
      <c r="N26" s="78"/>
      <c r="O26" s="78"/>
      <c r="P26" s="79">
        <f t="shared" si="4"/>
        <v>0</v>
      </c>
      <c r="Q26" s="78"/>
      <c r="R26" s="78"/>
      <c r="S26" s="81" t="s">
        <v>145</v>
      </c>
      <c r="T26" s="78">
        <f t="shared" si="9"/>
        <v>0</v>
      </c>
      <c r="U26" s="89"/>
      <c r="V26" s="84">
        <f t="shared" si="21"/>
        <v>0</v>
      </c>
      <c r="W26" s="83"/>
      <c r="X26" s="83"/>
      <c r="Y26" s="83"/>
      <c r="Z26" s="83"/>
      <c r="AA26" s="83"/>
      <c r="AB26" s="83"/>
      <c r="AC26" s="83"/>
      <c r="AD26" s="78">
        <f t="shared" si="19"/>
        <v>0</v>
      </c>
    </row>
    <row r="27" spans="1:30" ht="20.100000000000001" customHeight="1">
      <c r="A27" s="87" t="s">
        <v>146</v>
      </c>
      <c r="B27" s="78">
        <f t="shared" si="13"/>
        <v>0</v>
      </c>
      <c r="C27" s="78">
        <f t="shared" ref="C27:C33" si="22">F27</f>
        <v>0</v>
      </c>
      <c r="D27" s="78">
        <f>G27+H27</f>
        <v>0</v>
      </c>
      <c r="E27" s="78">
        <f t="shared" si="20"/>
        <v>0</v>
      </c>
      <c r="F27" s="78"/>
      <c r="G27" s="90"/>
      <c r="H27" s="78">
        <f t="shared" si="0"/>
        <v>0</v>
      </c>
      <c r="I27" s="78"/>
      <c r="J27" s="78"/>
      <c r="K27" s="78"/>
      <c r="L27" s="78"/>
      <c r="M27" s="78"/>
      <c r="N27" s="78"/>
      <c r="O27" s="78"/>
      <c r="P27" s="79">
        <f t="shared" si="4"/>
        <v>398</v>
      </c>
      <c r="Q27" s="78"/>
      <c r="R27" s="78">
        <v>398</v>
      </c>
      <c r="S27" s="81" t="s">
        <v>147</v>
      </c>
      <c r="T27" s="78">
        <f t="shared" si="9"/>
        <v>1800</v>
      </c>
      <c r="U27" s="89">
        <v>1800</v>
      </c>
      <c r="V27" s="84">
        <f t="shared" si="21"/>
        <v>0</v>
      </c>
      <c r="W27" s="83"/>
      <c r="X27" s="83"/>
      <c r="Y27" s="83"/>
      <c r="Z27" s="83"/>
      <c r="AA27" s="83"/>
      <c r="AB27" s="83"/>
      <c r="AC27" s="83"/>
      <c r="AD27" s="78">
        <v>1800</v>
      </c>
    </row>
    <row r="28" spans="1:30" ht="20.100000000000001" customHeight="1">
      <c r="A28" s="87" t="s">
        <v>148</v>
      </c>
      <c r="B28" s="78">
        <f t="shared" si="13"/>
        <v>1714</v>
      </c>
      <c r="C28" s="78">
        <f>F28</f>
        <v>0</v>
      </c>
      <c r="D28" s="78">
        <f t="shared" ref="D28:D35" si="23">G28+H28</f>
        <v>1714</v>
      </c>
      <c r="E28" s="78">
        <f>SUM(F28:G28)</f>
        <v>1714</v>
      </c>
      <c r="F28" s="78"/>
      <c r="G28" s="78">
        <v>1714</v>
      </c>
      <c r="H28" s="78">
        <f t="shared" si="0"/>
        <v>0</v>
      </c>
      <c r="I28" s="78"/>
      <c r="J28" s="78"/>
      <c r="K28" s="78"/>
      <c r="L28" s="78"/>
      <c r="M28" s="78"/>
      <c r="N28" s="78"/>
      <c r="O28" s="78"/>
      <c r="P28" s="79">
        <f t="shared" si="4"/>
        <v>2212.54</v>
      </c>
      <c r="Q28" s="78"/>
      <c r="R28" s="78">
        <v>2212.54</v>
      </c>
      <c r="S28" s="81"/>
      <c r="T28" s="78">
        <f t="shared" si="9"/>
        <v>0</v>
      </c>
      <c r="U28" s="82"/>
      <c r="V28" s="84">
        <f t="shared" si="21"/>
        <v>0</v>
      </c>
      <c r="W28" s="83"/>
      <c r="X28" s="83"/>
      <c r="Y28" s="83"/>
      <c r="Z28" s="83"/>
      <c r="AA28" s="83"/>
      <c r="AB28" s="83"/>
      <c r="AC28" s="83"/>
      <c r="AD28" s="78">
        <f t="shared" si="19"/>
        <v>0</v>
      </c>
    </row>
    <row r="29" spans="1:30" ht="20.100000000000001" customHeight="1">
      <c r="A29" s="87" t="s">
        <v>149</v>
      </c>
      <c r="B29" s="78">
        <f t="shared" si="13"/>
        <v>3344</v>
      </c>
      <c r="C29" s="78">
        <f>F29</f>
        <v>0</v>
      </c>
      <c r="D29" s="78">
        <f t="shared" si="23"/>
        <v>3344</v>
      </c>
      <c r="E29" s="78">
        <f>SUM(F29:G29)</f>
        <v>3344</v>
      </c>
      <c r="F29" s="78"/>
      <c r="G29" s="78">
        <v>3344</v>
      </c>
      <c r="H29" s="78">
        <f t="shared" si="0"/>
        <v>0</v>
      </c>
      <c r="I29" s="78"/>
      <c r="J29" s="78"/>
      <c r="K29" s="78"/>
      <c r="L29" s="78"/>
      <c r="M29" s="78"/>
      <c r="N29" s="78"/>
      <c r="O29" s="78"/>
      <c r="P29" s="79">
        <f t="shared" si="4"/>
        <v>3464.84</v>
      </c>
      <c r="Q29" s="78"/>
      <c r="R29" s="78">
        <v>3464.84</v>
      </c>
      <c r="S29" s="81"/>
      <c r="T29" s="78">
        <f t="shared" si="9"/>
        <v>0</v>
      </c>
      <c r="U29" s="82"/>
      <c r="V29" s="84">
        <f t="shared" si="21"/>
        <v>0</v>
      </c>
      <c r="W29" s="83"/>
      <c r="X29" s="83"/>
      <c r="Y29" s="83"/>
      <c r="Z29" s="83"/>
      <c r="AA29" s="83"/>
      <c r="AB29" s="83"/>
      <c r="AC29" s="83"/>
      <c r="AD29" s="78">
        <f t="shared" si="19"/>
        <v>0</v>
      </c>
    </row>
    <row r="30" spans="1:30" ht="20.100000000000001" customHeight="1">
      <c r="A30" s="85" t="s">
        <v>233</v>
      </c>
      <c r="B30" s="78">
        <f t="shared" si="13"/>
        <v>4483</v>
      </c>
      <c r="C30" s="78">
        <f>F30</f>
        <v>0</v>
      </c>
      <c r="D30" s="78">
        <f t="shared" si="23"/>
        <v>4483</v>
      </c>
      <c r="E30" s="78">
        <f>SUM(F30:G30)</f>
        <v>4483</v>
      </c>
      <c r="F30" s="78"/>
      <c r="G30" s="78">
        <v>4483</v>
      </c>
      <c r="H30" s="78">
        <f t="shared" si="0"/>
        <v>0</v>
      </c>
      <c r="I30" s="78"/>
      <c r="J30" s="78"/>
      <c r="K30" s="78"/>
      <c r="L30" s="78"/>
      <c r="M30" s="78"/>
      <c r="N30" s="78"/>
      <c r="O30" s="78"/>
      <c r="P30" s="79">
        <f t="shared" si="4"/>
        <v>4562</v>
      </c>
      <c r="Q30" s="78"/>
      <c r="R30" s="78">
        <v>4562</v>
      </c>
      <c r="S30" s="81"/>
      <c r="T30" s="78">
        <f t="shared" si="9"/>
        <v>0</v>
      </c>
      <c r="U30" s="82"/>
      <c r="V30" s="84">
        <f t="shared" si="21"/>
        <v>0</v>
      </c>
      <c r="W30" s="83"/>
      <c r="X30" s="83"/>
      <c r="Y30" s="83"/>
      <c r="Z30" s="83"/>
      <c r="AA30" s="83"/>
      <c r="AB30" s="83"/>
      <c r="AC30" s="83"/>
      <c r="AD30" s="78">
        <f t="shared" si="19"/>
        <v>0</v>
      </c>
    </row>
    <row r="31" spans="1:30" ht="20.100000000000001" customHeight="1">
      <c r="A31" s="87" t="s">
        <v>150</v>
      </c>
      <c r="B31" s="78">
        <f t="shared" si="13"/>
        <v>494</v>
      </c>
      <c r="C31" s="78">
        <f>F31</f>
        <v>0</v>
      </c>
      <c r="D31" s="78">
        <f>G31+H31</f>
        <v>494</v>
      </c>
      <c r="E31" s="78">
        <f>SUM(F31:G31)</f>
        <v>322</v>
      </c>
      <c r="F31" s="78"/>
      <c r="G31" s="78">
        <v>322</v>
      </c>
      <c r="H31" s="78">
        <f t="shared" si="0"/>
        <v>172</v>
      </c>
      <c r="I31" s="78"/>
      <c r="J31" s="78"/>
      <c r="K31" s="78">
        <v>172</v>
      </c>
      <c r="L31" s="78"/>
      <c r="M31" s="78"/>
      <c r="N31" s="78"/>
      <c r="O31" s="78"/>
      <c r="P31" s="79">
        <f t="shared" si="4"/>
        <v>588</v>
      </c>
      <c r="Q31" s="78"/>
      <c r="R31" s="78">
        <v>588</v>
      </c>
      <c r="S31" s="81"/>
      <c r="T31" s="78">
        <f t="shared" si="9"/>
        <v>0</v>
      </c>
      <c r="U31" s="82"/>
      <c r="V31" s="84">
        <f t="shared" si="21"/>
        <v>0</v>
      </c>
      <c r="W31" s="83"/>
      <c r="X31" s="83"/>
      <c r="Y31" s="83"/>
      <c r="Z31" s="83"/>
      <c r="AA31" s="83"/>
      <c r="AB31" s="83"/>
      <c r="AC31" s="83"/>
      <c r="AD31" s="78">
        <f t="shared" si="19"/>
        <v>0</v>
      </c>
    </row>
    <row r="32" spans="1:30" ht="20.100000000000001" customHeight="1">
      <c r="A32" s="87" t="s">
        <v>151</v>
      </c>
      <c r="B32" s="78">
        <f t="shared" si="13"/>
        <v>0</v>
      </c>
      <c r="C32" s="78">
        <f t="shared" si="22"/>
        <v>0</v>
      </c>
      <c r="D32" s="78">
        <f t="shared" si="23"/>
        <v>0</v>
      </c>
      <c r="E32" s="78">
        <f t="shared" si="20"/>
        <v>0</v>
      </c>
      <c r="F32" s="78"/>
      <c r="G32" s="78"/>
      <c r="H32" s="78">
        <f t="shared" si="0"/>
        <v>0</v>
      </c>
      <c r="I32" s="78"/>
      <c r="J32" s="78"/>
      <c r="K32" s="78"/>
      <c r="L32" s="78"/>
      <c r="M32" s="78"/>
      <c r="N32" s="78"/>
      <c r="O32" s="78"/>
      <c r="P32" s="79">
        <f t="shared" si="4"/>
        <v>0</v>
      </c>
      <c r="Q32" s="78"/>
      <c r="R32" s="78"/>
      <c r="S32" s="81"/>
      <c r="T32" s="78">
        <f t="shared" si="9"/>
        <v>0</v>
      </c>
      <c r="U32" s="82"/>
      <c r="V32" s="84">
        <f t="shared" si="21"/>
        <v>0</v>
      </c>
      <c r="W32" s="83"/>
      <c r="X32" s="83"/>
      <c r="Y32" s="83"/>
      <c r="Z32" s="83"/>
      <c r="AA32" s="83"/>
      <c r="AB32" s="83"/>
      <c r="AC32" s="83"/>
      <c r="AD32" s="78">
        <f t="shared" si="19"/>
        <v>0</v>
      </c>
    </row>
    <row r="33" spans="1:30" ht="20.100000000000001" customHeight="1">
      <c r="A33" s="87" t="s">
        <v>152</v>
      </c>
      <c r="B33" s="78">
        <f t="shared" si="13"/>
        <v>252</v>
      </c>
      <c r="C33" s="78">
        <f t="shared" si="22"/>
        <v>252</v>
      </c>
      <c r="D33" s="78">
        <f t="shared" si="23"/>
        <v>0</v>
      </c>
      <c r="E33" s="78">
        <f t="shared" si="20"/>
        <v>252</v>
      </c>
      <c r="F33" s="78">
        <v>252</v>
      </c>
      <c r="G33" s="78"/>
      <c r="H33" s="78">
        <f t="shared" si="0"/>
        <v>0</v>
      </c>
      <c r="I33" s="78"/>
      <c r="J33" s="78"/>
      <c r="K33" s="78"/>
      <c r="L33" s="78"/>
      <c r="M33" s="78"/>
      <c r="N33" s="78"/>
      <c r="O33" s="78"/>
      <c r="P33" s="79">
        <f t="shared" si="4"/>
        <v>309</v>
      </c>
      <c r="Q33" s="78">
        <v>309</v>
      </c>
      <c r="R33" s="78"/>
      <c r="S33" s="81"/>
      <c r="T33" s="78">
        <f t="shared" si="9"/>
        <v>0</v>
      </c>
      <c r="U33" s="82"/>
      <c r="V33" s="84">
        <f t="shared" si="21"/>
        <v>0</v>
      </c>
      <c r="W33" s="83"/>
      <c r="X33" s="83"/>
      <c r="Y33" s="83"/>
      <c r="Z33" s="83"/>
      <c r="AA33" s="83"/>
      <c r="AB33" s="83"/>
      <c r="AC33" s="83"/>
      <c r="AD33" s="78">
        <f t="shared" si="19"/>
        <v>0</v>
      </c>
    </row>
    <row r="34" spans="1:30" ht="20.100000000000001" hidden="1" customHeight="1">
      <c r="A34" s="87" t="s">
        <v>153</v>
      </c>
      <c r="B34" s="78">
        <f t="shared" si="13"/>
        <v>0</v>
      </c>
      <c r="C34" s="78"/>
      <c r="D34" s="78">
        <f t="shared" si="23"/>
        <v>0</v>
      </c>
      <c r="E34" s="78">
        <f t="shared" si="20"/>
        <v>0</v>
      </c>
      <c r="F34" s="78"/>
      <c r="G34" s="78"/>
      <c r="H34" s="78">
        <f t="shared" si="0"/>
        <v>0</v>
      </c>
      <c r="I34" s="78"/>
      <c r="J34" s="78"/>
      <c r="K34" s="78"/>
      <c r="L34" s="78"/>
      <c r="M34" s="78"/>
      <c r="N34" s="78"/>
      <c r="O34" s="78"/>
      <c r="P34" s="79">
        <f t="shared" si="4"/>
        <v>0</v>
      </c>
      <c r="Q34" s="78"/>
      <c r="R34" s="78"/>
      <c r="S34" s="81"/>
      <c r="T34" s="78">
        <f t="shared" si="9"/>
        <v>0</v>
      </c>
      <c r="U34" s="82"/>
      <c r="V34" s="84">
        <f t="shared" si="21"/>
        <v>0</v>
      </c>
      <c r="W34" s="83"/>
      <c r="X34" s="83"/>
      <c r="Y34" s="83"/>
      <c r="Z34" s="83"/>
      <c r="AA34" s="83"/>
      <c r="AB34" s="83"/>
      <c r="AC34" s="83"/>
      <c r="AD34" s="78">
        <f t="shared" si="19"/>
        <v>0</v>
      </c>
    </row>
    <row r="35" spans="1:30" ht="20.100000000000001" customHeight="1">
      <c r="A35" s="87" t="s">
        <v>154</v>
      </c>
      <c r="B35" s="78">
        <f t="shared" si="13"/>
        <v>20</v>
      </c>
      <c r="C35" s="78"/>
      <c r="D35" s="78">
        <f t="shared" si="23"/>
        <v>20</v>
      </c>
      <c r="E35" s="78">
        <f t="shared" si="20"/>
        <v>20</v>
      </c>
      <c r="F35" s="78"/>
      <c r="G35" s="78">
        <v>20</v>
      </c>
      <c r="H35" s="78">
        <f t="shared" si="0"/>
        <v>0</v>
      </c>
      <c r="I35" s="78"/>
      <c r="J35" s="78"/>
      <c r="K35" s="78"/>
      <c r="L35" s="78"/>
      <c r="M35" s="78"/>
      <c r="N35" s="78"/>
      <c r="O35" s="78"/>
      <c r="P35" s="79">
        <f t="shared" si="4"/>
        <v>20</v>
      </c>
      <c r="Q35" s="78"/>
      <c r="R35" s="78">
        <v>20</v>
      </c>
      <c r="S35" s="81"/>
      <c r="T35" s="78">
        <f t="shared" si="9"/>
        <v>0</v>
      </c>
      <c r="U35" s="82"/>
      <c r="V35" s="84">
        <f t="shared" si="21"/>
        <v>0</v>
      </c>
      <c r="W35" s="83"/>
      <c r="X35" s="83"/>
      <c r="Y35" s="83"/>
      <c r="Z35" s="83"/>
      <c r="AA35" s="83"/>
      <c r="AB35" s="83"/>
      <c r="AC35" s="83"/>
      <c r="AD35" s="78">
        <f t="shared" si="19"/>
        <v>0</v>
      </c>
    </row>
    <row r="36" spans="1:30" ht="20.100000000000001" customHeight="1">
      <c r="A36" s="87" t="s">
        <v>155</v>
      </c>
      <c r="B36" s="78">
        <f>SUM(B37:B56)</f>
        <v>48085</v>
      </c>
      <c r="C36" s="78">
        <f>SUM(C37:C56)</f>
        <v>0</v>
      </c>
      <c r="D36" s="78">
        <f>SUM(D37:D56)</f>
        <v>48085</v>
      </c>
      <c r="E36" s="78">
        <f t="shared" ref="E36:O36" si="24">SUM(E37:E56)</f>
        <v>47835</v>
      </c>
      <c r="F36" s="78">
        <f t="shared" si="24"/>
        <v>0</v>
      </c>
      <c r="G36" s="78">
        <f>SUM(G37:G56)</f>
        <v>47835</v>
      </c>
      <c r="H36" s="78">
        <f t="shared" si="0"/>
        <v>250</v>
      </c>
      <c r="I36" s="78">
        <f t="shared" si="24"/>
        <v>0</v>
      </c>
      <c r="J36" s="78">
        <f t="shared" si="24"/>
        <v>0</v>
      </c>
      <c r="K36" s="78">
        <f t="shared" si="24"/>
        <v>0</v>
      </c>
      <c r="L36" s="78">
        <f t="shared" si="24"/>
        <v>0</v>
      </c>
      <c r="M36" s="78">
        <f t="shared" si="24"/>
        <v>0</v>
      </c>
      <c r="N36" s="78">
        <f t="shared" si="24"/>
        <v>0</v>
      </c>
      <c r="O36" s="78">
        <f t="shared" si="24"/>
        <v>250</v>
      </c>
      <c r="P36" s="79">
        <f t="shared" si="4"/>
        <v>107863.41</v>
      </c>
      <c r="Q36" s="78">
        <f t="shared" ref="Q36:R36" si="25">SUM(Q37:Q56)</f>
        <v>0</v>
      </c>
      <c r="R36" s="78">
        <f t="shared" si="25"/>
        <v>107863.41</v>
      </c>
      <c r="S36" s="81"/>
      <c r="T36" s="78">
        <f t="shared" si="9"/>
        <v>0</v>
      </c>
      <c r="U36" s="82"/>
      <c r="V36" s="84">
        <f t="shared" si="21"/>
        <v>0</v>
      </c>
      <c r="W36" s="83"/>
      <c r="X36" s="83"/>
      <c r="Y36" s="83"/>
      <c r="Z36" s="83"/>
      <c r="AA36" s="83"/>
      <c r="AB36" s="83"/>
      <c r="AC36" s="83"/>
      <c r="AD36" s="78">
        <f t="shared" si="19"/>
        <v>0</v>
      </c>
    </row>
    <row r="37" spans="1:30" ht="20.100000000000001" customHeight="1">
      <c r="A37" s="87" t="s">
        <v>156</v>
      </c>
      <c r="B37" s="78">
        <f t="shared" ref="B37:B56" si="26">SUM(C37:D37)</f>
        <v>0</v>
      </c>
      <c r="C37" s="78"/>
      <c r="D37" s="78">
        <f>G37+H37</f>
        <v>0</v>
      </c>
      <c r="E37" s="78">
        <f t="shared" si="20"/>
        <v>0</v>
      </c>
      <c r="F37" s="78"/>
      <c r="G37" s="78"/>
      <c r="H37" s="78">
        <f t="shared" si="0"/>
        <v>0</v>
      </c>
      <c r="I37" s="78"/>
      <c r="J37" s="78"/>
      <c r="K37" s="78"/>
      <c r="L37" s="78"/>
      <c r="M37" s="78"/>
      <c r="N37" s="78"/>
      <c r="O37" s="78"/>
      <c r="P37" s="79">
        <f t="shared" si="4"/>
        <v>1303</v>
      </c>
      <c r="Q37" s="78"/>
      <c r="R37" s="78">
        <v>1303</v>
      </c>
      <c r="S37" s="81"/>
      <c r="T37" s="78">
        <f t="shared" si="9"/>
        <v>0</v>
      </c>
      <c r="U37" s="82"/>
      <c r="V37" s="84">
        <f t="shared" si="21"/>
        <v>0</v>
      </c>
      <c r="W37" s="83"/>
      <c r="X37" s="83"/>
      <c r="Y37" s="83"/>
      <c r="Z37" s="83"/>
      <c r="AA37" s="83"/>
      <c r="AB37" s="83"/>
      <c r="AC37" s="83"/>
      <c r="AD37" s="78">
        <f t="shared" si="19"/>
        <v>0</v>
      </c>
    </row>
    <row r="38" spans="1:30" ht="20.100000000000001" customHeight="1">
      <c r="A38" s="87" t="s">
        <v>157</v>
      </c>
      <c r="B38" s="78">
        <f t="shared" si="26"/>
        <v>0</v>
      </c>
      <c r="C38" s="78"/>
      <c r="D38" s="78">
        <f t="shared" ref="D38:D56" si="27">G38+H38</f>
        <v>0</v>
      </c>
      <c r="E38" s="78">
        <f t="shared" si="20"/>
        <v>0</v>
      </c>
      <c r="F38" s="78"/>
      <c r="G38" s="78"/>
      <c r="H38" s="78">
        <f t="shared" si="0"/>
        <v>0</v>
      </c>
      <c r="I38" s="78"/>
      <c r="J38" s="78"/>
      <c r="K38" s="78"/>
      <c r="L38" s="78"/>
      <c r="M38" s="78"/>
      <c r="N38" s="78"/>
      <c r="O38" s="78"/>
      <c r="P38" s="79">
        <f t="shared" si="4"/>
        <v>0</v>
      </c>
      <c r="Q38" s="78"/>
      <c r="R38" s="78"/>
      <c r="S38" s="91"/>
      <c r="T38" s="78">
        <f t="shared" si="9"/>
        <v>0</v>
      </c>
      <c r="U38" s="82"/>
      <c r="V38" s="84">
        <f t="shared" si="21"/>
        <v>0</v>
      </c>
      <c r="W38" s="83"/>
      <c r="X38" s="83"/>
      <c r="Y38" s="83"/>
      <c r="Z38" s="83"/>
      <c r="AA38" s="83"/>
      <c r="AB38" s="83"/>
      <c r="AC38" s="83"/>
      <c r="AD38" s="78">
        <f t="shared" si="19"/>
        <v>0</v>
      </c>
    </row>
    <row r="39" spans="1:30" ht="20.100000000000001" customHeight="1">
      <c r="A39" s="87" t="s">
        <v>158</v>
      </c>
      <c r="B39" s="78">
        <f t="shared" si="26"/>
        <v>0</v>
      </c>
      <c r="C39" s="78"/>
      <c r="D39" s="78">
        <f t="shared" si="27"/>
        <v>0</v>
      </c>
      <c r="E39" s="78">
        <f t="shared" si="20"/>
        <v>0</v>
      </c>
      <c r="F39" s="78"/>
      <c r="G39" s="78"/>
      <c r="H39" s="78">
        <f t="shared" si="0"/>
        <v>0</v>
      </c>
      <c r="I39" s="78"/>
      <c r="J39" s="78"/>
      <c r="K39" s="78"/>
      <c r="L39" s="78"/>
      <c r="M39" s="78"/>
      <c r="N39" s="78"/>
      <c r="O39" s="78"/>
      <c r="P39" s="79">
        <f t="shared" si="4"/>
        <v>0</v>
      </c>
      <c r="Q39" s="78"/>
      <c r="R39" s="78"/>
      <c r="S39" s="81"/>
      <c r="T39" s="78">
        <f t="shared" si="9"/>
        <v>0</v>
      </c>
      <c r="U39" s="82"/>
      <c r="V39" s="84">
        <f t="shared" si="21"/>
        <v>0</v>
      </c>
      <c r="W39" s="83"/>
      <c r="X39" s="83"/>
      <c r="Y39" s="83"/>
      <c r="Z39" s="83"/>
      <c r="AA39" s="83"/>
      <c r="AB39" s="83"/>
      <c r="AC39" s="83"/>
      <c r="AD39" s="78">
        <f t="shared" si="19"/>
        <v>0</v>
      </c>
    </row>
    <row r="40" spans="1:30" ht="20.100000000000001" customHeight="1">
      <c r="A40" s="87" t="s">
        <v>159</v>
      </c>
      <c r="B40" s="78">
        <f t="shared" si="26"/>
        <v>40</v>
      </c>
      <c r="C40" s="78"/>
      <c r="D40" s="78">
        <f t="shared" si="27"/>
        <v>40</v>
      </c>
      <c r="E40" s="78">
        <f t="shared" si="20"/>
        <v>40</v>
      </c>
      <c r="F40" s="78"/>
      <c r="G40" s="78">
        <v>40</v>
      </c>
      <c r="H40" s="78">
        <f t="shared" si="0"/>
        <v>0</v>
      </c>
      <c r="I40" s="78"/>
      <c r="J40" s="78"/>
      <c r="K40" s="78"/>
      <c r="L40" s="78"/>
      <c r="M40" s="78"/>
      <c r="N40" s="78"/>
      <c r="O40" s="78"/>
      <c r="P40" s="79">
        <f t="shared" si="4"/>
        <v>59</v>
      </c>
      <c r="Q40" s="78"/>
      <c r="R40" s="78">
        <v>59</v>
      </c>
      <c r="S40" s="81"/>
      <c r="T40" s="78">
        <f t="shared" si="9"/>
        <v>0</v>
      </c>
      <c r="U40" s="82"/>
      <c r="V40" s="84">
        <f t="shared" si="21"/>
        <v>0</v>
      </c>
      <c r="W40" s="83"/>
      <c r="X40" s="83"/>
      <c r="Y40" s="83"/>
      <c r="Z40" s="83"/>
      <c r="AA40" s="83"/>
      <c r="AB40" s="83"/>
      <c r="AC40" s="83"/>
      <c r="AD40" s="78">
        <f t="shared" si="19"/>
        <v>0</v>
      </c>
    </row>
    <row r="41" spans="1:30" ht="20.100000000000001" customHeight="1">
      <c r="A41" s="87" t="s">
        <v>160</v>
      </c>
      <c r="B41" s="78">
        <f t="shared" si="26"/>
        <v>1449</v>
      </c>
      <c r="C41" s="78"/>
      <c r="D41" s="78">
        <f t="shared" si="27"/>
        <v>1449</v>
      </c>
      <c r="E41" s="78">
        <f t="shared" si="20"/>
        <v>1449</v>
      </c>
      <c r="F41" s="78"/>
      <c r="G41" s="78">
        <v>1449</v>
      </c>
      <c r="H41" s="78">
        <f t="shared" si="0"/>
        <v>0</v>
      </c>
      <c r="I41" s="78"/>
      <c r="J41" s="78"/>
      <c r="K41" s="78"/>
      <c r="L41" s="78"/>
      <c r="M41" s="78"/>
      <c r="N41" s="78"/>
      <c r="O41" s="78"/>
      <c r="P41" s="79">
        <f t="shared" si="4"/>
        <v>5946.64</v>
      </c>
      <c r="Q41" s="78"/>
      <c r="R41" s="78">
        <v>5946.64</v>
      </c>
      <c r="S41" s="81"/>
      <c r="T41" s="78">
        <f t="shared" si="9"/>
        <v>0</v>
      </c>
      <c r="U41" s="82"/>
      <c r="V41" s="84">
        <f t="shared" si="21"/>
        <v>0</v>
      </c>
      <c r="W41" s="83"/>
      <c r="X41" s="83"/>
      <c r="Y41" s="83"/>
      <c r="Z41" s="83"/>
      <c r="AA41" s="83"/>
      <c r="AB41" s="83"/>
      <c r="AC41" s="83"/>
      <c r="AD41" s="78">
        <f t="shared" si="19"/>
        <v>0</v>
      </c>
    </row>
    <row r="42" spans="1:30" ht="20.100000000000001" customHeight="1">
      <c r="A42" s="87" t="s">
        <v>161</v>
      </c>
      <c r="B42" s="78">
        <f t="shared" si="26"/>
        <v>0</v>
      </c>
      <c r="C42" s="78"/>
      <c r="D42" s="78">
        <f t="shared" si="27"/>
        <v>0</v>
      </c>
      <c r="E42" s="78">
        <f t="shared" si="20"/>
        <v>0</v>
      </c>
      <c r="F42" s="78"/>
      <c r="G42" s="78"/>
      <c r="H42" s="78">
        <f t="shared" si="0"/>
        <v>0</v>
      </c>
      <c r="I42" s="78"/>
      <c r="J42" s="78"/>
      <c r="K42" s="78"/>
      <c r="L42" s="78"/>
      <c r="M42" s="78"/>
      <c r="N42" s="78"/>
      <c r="O42" s="78"/>
      <c r="P42" s="79">
        <f t="shared" si="4"/>
        <v>50</v>
      </c>
      <c r="Q42" s="78"/>
      <c r="R42" s="78">
        <v>50</v>
      </c>
      <c r="S42" s="81"/>
      <c r="T42" s="78">
        <f t="shared" si="9"/>
        <v>0</v>
      </c>
      <c r="U42" s="82"/>
      <c r="V42" s="84">
        <f t="shared" si="21"/>
        <v>0</v>
      </c>
      <c r="W42" s="83"/>
      <c r="X42" s="83"/>
      <c r="Y42" s="83"/>
      <c r="Z42" s="83"/>
      <c r="AA42" s="83"/>
      <c r="AB42" s="83"/>
      <c r="AC42" s="83"/>
      <c r="AD42" s="78">
        <f t="shared" si="19"/>
        <v>0</v>
      </c>
    </row>
    <row r="43" spans="1:30" ht="20.100000000000001" customHeight="1">
      <c r="A43" s="87" t="s">
        <v>162</v>
      </c>
      <c r="B43" s="78">
        <f t="shared" si="26"/>
        <v>102</v>
      </c>
      <c r="C43" s="78"/>
      <c r="D43" s="78">
        <f t="shared" si="27"/>
        <v>102</v>
      </c>
      <c r="E43" s="78">
        <f t="shared" si="20"/>
        <v>102</v>
      </c>
      <c r="F43" s="78"/>
      <c r="G43" s="78">
        <v>102</v>
      </c>
      <c r="H43" s="78">
        <f t="shared" si="0"/>
        <v>0</v>
      </c>
      <c r="I43" s="78"/>
      <c r="J43" s="78"/>
      <c r="K43" s="78"/>
      <c r="L43" s="78"/>
      <c r="M43" s="78"/>
      <c r="N43" s="78"/>
      <c r="O43" s="78"/>
      <c r="P43" s="79">
        <f t="shared" si="4"/>
        <v>188</v>
      </c>
      <c r="Q43" s="78"/>
      <c r="R43" s="78">
        <v>188</v>
      </c>
      <c r="S43" s="81"/>
      <c r="T43" s="78">
        <f t="shared" si="9"/>
        <v>0</v>
      </c>
      <c r="U43" s="82"/>
      <c r="V43" s="84">
        <f t="shared" si="21"/>
        <v>0</v>
      </c>
      <c r="W43" s="83"/>
      <c r="X43" s="83"/>
      <c r="Y43" s="83"/>
      <c r="Z43" s="83"/>
      <c r="AA43" s="83"/>
      <c r="AB43" s="83"/>
      <c r="AC43" s="83"/>
      <c r="AD43" s="78">
        <f t="shared" si="19"/>
        <v>0</v>
      </c>
    </row>
    <row r="44" spans="1:30" ht="20.100000000000001" customHeight="1">
      <c r="A44" s="87" t="s">
        <v>163</v>
      </c>
      <c r="B44" s="78">
        <f t="shared" si="26"/>
        <v>2712</v>
      </c>
      <c r="C44" s="78"/>
      <c r="D44" s="78">
        <f t="shared" si="27"/>
        <v>2712</v>
      </c>
      <c r="E44" s="78">
        <f t="shared" si="20"/>
        <v>2712</v>
      </c>
      <c r="F44" s="78"/>
      <c r="G44" s="78">
        <v>2712</v>
      </c>
      <c r="H44" s="78">
        <f t="shared" si="0"/>
        <v>0</v>
      </c>
      <c r="I44" s="78"/>
      <c r="J44" s="78"/>
      <c r="K44" s="78"/>
      <c r="L44" s="78"/>
      <c r="M44" s="78"/>
      <c r="N44" s="78"/>
      <c r="O44" s="78"/>
      <c r="P44" s="79">
        <f t="shared" si="4"/>
        <v>3373.21</v>
      </c>
      <c r="Q44" s="78"/>
      <c r="R44" s="78">
        <v>3373.21</v>
      </c>
      <c r="S44" s="81"/>
      <c r="T44" s="78">
        <f t="shared" si="9"/>
        <v>0</v>
      </c>
      <c r="U44" s="82"/>
      <c r="V44" s="84">
        <f t="shared" si="21"/>
        <v>0</v>
      </c>
      <c r="W44" s="83"/>
      <c r="X44" s="83"/>
      <c r="Y44" s="83"/>
      <c r="Z44" s="83"/>
      <c r="AA44" s="83"/>
      <c r="AB44" s="83"/>
      <c r="AC44" s="83"/>
      <c r="AD44" s="78">
        <f t="shared" si="19"/>
        <v>0</v>
      </c>
    </row>
    <row r="45" spans="1:30" ht="20.100000000000001" customHeight="1">
      <c r="A45" s="87" t="s">
        <v>164</v>
      </c>
      <c r="B45" s="78">
        <f t="shared" si="26"/>
        <v>1889</v>
      </c>
      <c r="C45" s="78"/>
      <c r="D45" s="78">
        <f t="shared" si="27"/>
        <v>1889</v>
      </c>
      <c r="E45" s="78">
        <f t="shared" si="20"/>
        <v>1889</v>
      </c>
      <c r="F45" s="78"/>
      <c r="G45" s="78">
        <v>1889</v>
      </c>
      <c r="H45" s="78">
        <f t="shared" si="0"/>
        <v>0</v>
      </c>
      <c r="I45" s="78"/>
      <c r="J45" s="78"/>
      <c r="K45" s="78"/>
      <c r="L45" s="78"/>
      <c r="M45" s="78"/>
      <c r="N45" s="78"/>
      <c r="O45" s="78"/>
      <c r="P45" s="79">
        <f t="shared" si="4"/>
        <v>3811.84</v>
      </c>
      <c r="Q45" s="78"/>
      <c r="R45" s="78">
        <v>3811.84</v>
      </c>
      <c r="S45" s="92"/>
      <c r="T45" s="78">
        <f t="shared" si="9"/>
        <v>0</v>
      </c>
      <c r="U45" s="82"/>
      <c r="V45" s="84">
        <f t="shared" si="21"/>
        <v>0</v>
      </c>
      <c r="W45" s="83"/>
      <c r="X45" s="83"/>
      <c r="Y45" s="83"/>
      <c r="Z45" s="83"/>
      <c r="AA45" s="83"/>
      <c r="AB45" s="83"/>
      <c r="AC45" s="83"/>
      <c r="AD45" s="78">
        <f t="shared" si="19"/>
        <v>0</v>
      </c>
    </row>
    <row r="46" spans="1:30" ht="20.100000000000001" customHeight="1">
      <c r="A46" s="87" t="s">
        <v>165</v>
      </c>
      <c r="B46" s="78">
        <f t="shared" si="26"/>
        <v>40028</v>
      </c>
      <c r="C46" s="78"/>
      <c r="D46" s="78">
        <f t="shared" si="27"/>
        <v>40028</v>
      </c>
      <c r="E46" s="78">
        <f t="shared" si="20"/>
        <v>40028</v>
      </c>
      <c r="F46" s="78"/>
      <c r="G46" s="78">
        <v>40028</v>
      </c>
      <c r="H46" s="78">
        <f t="shared" si="0"/>
        <v>0</v>
      </c>
      <c r="I46" s="78"/>
      <c r="J46" s="78"/>
      <c r="K46" s="78"/>
      <c r="L46" s="78"/>
      <c r="M46" s="78"/>
      <c r="N46" s="78"/>
      <c r="O46" s="78"/>
      <c r="P46" s="79">
        <f t="shared" si="4"/>
        <v>41225.120000000003</v>
      </c>
      <c r="Q46" s="78"/>
      <c r="R46" s="78">
        <v>41225.120000000003</v>
      </c>
      <c r="S46" s="92"/>
      <c r="T46" s="78">
        <f t="shared" si="9"/>
        <v>0</v>
      </c>
      <c r="U46" s="82"/>
      <c r="V46" s="84">
        <f t="shared" si="21"/>
        <v>0</v>
      </c>
      <c r="W46" s="83"/>
      <c r="X46" s="83"/>
      <c r="Y46" s="83"/>
      <c r="Z46" s="83"/>
      <c r="AA46" s="83"/>
      <c r="AB46" s="83"/>
      <c r="AC46" s="83"/>
      <c r="AD46" s="78">
        <f t="shared" si="19"/>
        <v>0</v>
      </c>
    </row>
    <row r="47" spans="1:30" ht="20.100000000000001" customHeight="1">
      <c r="A47" s="87" t="s">
        <v>166</v>
      </c>
      <c r="B47" s="78">
        <f t="shared" si="26"/>
        <v>0</v>
      </c>
      <c r="C47" s="78"/>
      <c r="D47" s="78">
        <f t="shared" si="27"/>
        <v>0</v>
      </c>
      <c r="E47" s="78">
        <f t="shared" si="20"/>
        <v>0</v>
      </c>
      <c r="F47" s="78"/>
      <c r="G47" s="78"/>
      <c r="H47" s="78">
        <f t="shared" si="0"/>
        <v>0</v>
      </c>
      <c r="I47" s="78"/>
      <c r="J47" s="78"/>
      <c r="K47" s="78"/>
      <c r="L47" s="78"/>
      <c r="M47" s="78"/>
      <c r="N47" s="78"/>
      <c r="O47" s="78"/>
      <c r="P47" s="79">
        <f t="shared" si="4"/>
        <v>75</v>
      </c>
      <c r="Q47" s="78"/>
      <c r="R47" s="78">
        <v>75</v>
      </c>
      <c r="S47" s="92"/>
      <c r="T47" s="78">
        <f t="shared" si="9"/>
        <v>0</v>
      </c>
      <c r="U47" s="82"/>
      <c r="V47" s="84">
        <f t="shared" si="21"/>
        <v>0</v>
      </c>
      <c r="W47" s="83"/>
      <c r="X47" s="83"/>
      <c r="Y47" s="83"/>
      <c r="Z47" s="83"/>
      <c r="AA47" s="83"/>
      <c r="AB47" s="83"/>
      <c r="AC47" s="83"/>
      <c r="AD47" s="78">
        <f t="shared" si="19"/>
        <v>0</v>
      </c>
    </row>
    <row r="48" spans="1:30" ht="20.100000000000001" customHeight="1">
      <c r="A48" s="87" t="s">
        <v>167</v>
      </c>
      <c r="B48" s="78">
        <f t="shared" si="26"/>
        <v>1072</v>
      </c>
      <c r="C48" s="78"/>
      <c r="D48" s="78">
        <f t="shared" si="27"/>
        <v>1072</v>
      </c>
      <c r="E48" s="78">
        <f t="shared" si="20"/>
        <v>1072</v>
      </c>
      <c r="F48" s="78"/>
      <c r="G48" s="78">
        <v>1072</v>
      </c>
      <c r="H48" s="78">
        <f t="shared" si="0"/>
        <v>0</v>
      </c>
      <c r="I48" s="78"/>
      <c r="J48" s="78"/>
      <c r="K48" s="78"/>
      <c r="L48" s="78"/>
      <c r="M48" s="78"/>
      <c r="N48" s="78"/>
      <c r="O48" s="78"/>
      <c r="P48" s="79">
        <f t="shared" si="4"/>
        <v>3479.1</v>
      </c>
      <c r="Q48" s="78"/>
      <c r="R48" s="78">
        <v>3479.1</v>
      </c>
      <c r="S48" s="91"/>
      <c r="T48" s="78">
        <f t="shared" si="9"/>
        <v>0</v>
      </c>
      <c r="U48" s="82"/>
      <c r="V48" s="84">
        <f t="shared" si="21"/>
        <v>0</v>
      </c>
      <c r="W48" s="83"/>
      <c r="X48" s="83"/>
      <c r="Y48" s="83"/>
      <c r="Z48" s="83"/>
      <c r="AA48" s="83"/>
      <c r="AB48" s="83"/>
      <c r="AC48" s="83"/>
      <c r="AD48" s="78">
        <f t="shared" si="19"/>
        <v>0</v>
      </c>
    </row>
    <row r="49" spans="1:30" ht="20.100000000000001" customHeight="1">
      <c r="A49" s="87" t="s">
        <v>168</v>
      </c>
      <c r="B49" s="78">
        <f t="shared" si="26"/>
        <v>0</v>
      </c>
      <c r="C49" s="78"/>
      <c r="D49" s="78">
        <f t="shared" si="27"/>
        <v>0</v>
      </c>
      <c r="E49" s="78">
        <f t="shared" si="20"/>
        <v>0</v>
      </c>
      <c r="F49" s="78"/>
      <c r="G49" s="78"/>
      <c r="H49" s="78">
        <f t="shared" si="0"/>
        <v>0</v>
      </c>
      <c r="I49" s="78"/>
      <c r="J49" s="78"/>
      <c r="K49" s="78"/>
      <c r="L49" s="78"/>
      <c r="M49" s="78"/>
      <c r="N49" s="78"/>
      <c r="O49" s="78"/>
      <c r="P49" s="79">
        <f t="shared" si="4"/>
        <v>18.95</v>
      </c>
      <c r="Q49" s="78"/>
      <c r="R49" s="78">
        <v>18.95</v>
      </c>
      <c r="S49" s="92"/>
      <c r="T49" s="78">
        <f t="shared" si="9"/>
        <v>0</v>
      </c>
      <c r="U49" s="82"/>
      <c r="V49" s="84">
        <f t="shared" si="21"/>
        <v>0</v>
      </c>
      <c r="W49" s="83"/>
      <c r="X49" s="83"/>
      <c r="Y49" s="83"/>
      <c r="Z49" s="83"/>
      <c r="AA49" s="83"/>
      <c r="AB49" s="83"/>
      <c r="AC49" s="83"/>
      <c r="AD49" s="78">
        <f t="shared" si="19"/>
        <v>0</v>
      </c>
    </row>
    <row r="50" spans="1:30" ht="20.100000000000001" customHeight="1">
      <c r="A50" s="87" t="s">
        <v>169</v>
      </c>
      <c r="B50" s="78">
        <f t="shared" si="26"/>
        <v>0</v>
      </c>
      <c r="C50" s="78"/>
      <c r="D50" s="78">
        <f t="shared" si="27"/>
        <v>0</v>
      </c>
      <c r="E50" s="78">
        <f t="shared" si="20"/>
        <v>0</v>
      </c>
      <c r="F50" s="78"/>
      <c r="G50" s="78"/>
      <c r="H50" s="78">
        <f t="shared" si="0"/>
        <v>0</v>
      </c>
      <c r="I50" s="78"/>
      <c r="J50" s="78"/>
      <c r="K50" s="78"/>
      <c r="L50" s="78"/>
      <c r="M50" s="78"/>
      <c r="N50" s="78"/>
      <c r="O50" s="78"/>
      <c r="P50" s="79">
        <f t="shared" si="4"/>
        <v>8728</v>
      </c>
      <c r="Q50" s="78"/>
      <c r="R50" s="78">
        <v>8728</v>
      </c>
      <c r="S50" s="83"/>
      <c r="T50" s="78">
        <f t="shared" si="9"/>
        <v>0</v>
      </c>
      <c r="U50" s="83"/>
      <c r="V50" s="84">
        <f t="shared" si="21"/>
        <v>0</v>
      </c>
      <c r="W50" s="83"/>
      <c r="X50" s="83"/>
      <c r="Y50" s="83"/>
      <c r="Z50" s="83"/>
      <c r="AA50" s="83"/>
      <c r="AB50" s="83"/>
      <c r="AC50" s="83"/>
      <c r="AD50" s="78">
        <f t="shared" si="19"/>
        <v>0</v>
      </c>
    </row>
    <row r="51" spans="1:30" ht="20.100000000000001" customHeight="1">
      <c r="A51" s="87" t="s">
        <v>170</v>
      </c>
      <c r="B51" s="78">
        <f t="shared" si="26"/>
        <v>0</v>
      </c>
      <c r="C51" s="78"/>
      <c r="D51" s="78">
        <f t="shared" si="27"/>
        <v>0</v>
      </c>
      <c r="E51" s="78">
        <f t="shared" si="20"/>
        <v>-250</v>
      </c>
      <c r="F51" s="78"/>
      <c r="G51" s="78">
        <v>-250</v>
      </c>
      <c r="H51" s="78">
        <f t="shared" si="0"/>
        <v>250</v>
      </c>
      <c r="I51" s="78"/>
      <c r="J51" s="78"/>
      <c r="K51" s="78"/>
      <c r="L51" s="78"/>
      <c r="M51" s="78"/>
      <c r="N51" s="78"/>
      <c r="O51" s="78">
        <v>250</v>
      </c>
      <c r="P51" s="79">
        <f t="shared" si="4"/>
        <v>3893.25</v>
      </c>
      <c r="Q51" s="78"/>
      <c r="R51" s="78">
        <v>3893.25</v>
      </c>
      <c r="S51" s="83"/>
      <c r="T51" s="78">
        <f t="shared" si="9"/>
        <v>0</v>
      </c>
      <c r="U51" s="83"/>
      <c r="V51" s="84">
        <f t="shared" si="21"/>
        <v>0</v>
      </c>
      <c r="W51" s="83"/>
      <c r="X51" s="83"/>
      <c r="Y51" s="83"/>
      <c r="Z51" s="83"/>
      <c r="AA51" s="83"/>
      <c r="AB51" s="83"/>
      <c r="AC51" s="83"/>
      <c r="AD51" s="78">
        <f t="shared" si="19"/>
        <v>0</v>
      </c>
    </row>
    <row r="52" spans="1:30" ht="20.100000000000001" customHeight="1">
      <c r="A52" s="87" t="s">
        <v>171</v>
      </c>
      <c r="B52" s="78">
        <f t="shared" si="26"/>
        <v>0</v>
      </c>
      <c r="C52" s="78"/>
      <c r="D52" s="78">
        <f t="shared" si="27"/>
        <v>0</v>
      </c>
      <c r="E52" s="78">
        <f t="shared" si="20"/>
        <v>0</v>
      </c>
      <c r="F52" s="78"/>
      <c r="G52" s="78"/>
      <c r="H52" s="78">
        <f t="shared" si="0"/>
        <v>0</v>
      </c>
      <c r="I52" s="78"/>
      <c r="J52" s="78"/>
      <c r="K52" s="78"/>
      <c r="L52" s="78"/>
      <c r="M52" s="78"/>
      <c r="N52" s="78"/>
      <c r="O52" s="78"/>
      <c r="P52" s="79">
        <f t="shared" si="4"/>
        <v>0</v>
      </c>
      <c r="Q52" s="78"/>
      <c r="R52" s="78">
        <v>0</v>
      </c>
      <c r="S52" s="83"/>
      <c r="T52" s="78">
        <f t="shared" si="9"/>
        <v>0</v>
      </c>
      <c r="U52" s="83"/>
      <c r="V52" s="84">
        <f t="shared" si="21"/>
        <v>0</v>
      </c>
      <c r="W52" s="83"/>
      <c r="X52" s="83"/>
      <c r="Y52" s="83"/>
      <c r="Z52" s="83"/>
      <c r="AA52" s="83"/>
      <c r="AB52" s="83"/>
      <c r="AC52" s="83"/>
      <c r="AD52" s="78">
        <f t="shared" si="19"/>
        <v>0</v>
      </c>
    </row>
    <row r="53" spans="1:30" ht="20.100000000000001" customHeight="1">
      <c r="A53" s="87" t="s">
        <v>172</v>
      </c>
      <c r="B53" s="78">
        <f t="shared" si="26"/>
        <v>146</v>
      </c>
      <c r="C53" s="78"/>
      <c r="D53" s="78">
        <f t="shared" si="27"/>
        <v>146</v>
      </c>
      <c r="E53" s="78">
        <f t="shared" si="20"/>
        <v>146</v>
      </c>
      <c r="F53" s="78"/>
      <c r="G53" s="78">
        <v>146</v>
      </c>
      <c r="H53" s="78">
        <f t="shared" si="0"/>
        <v>0</v>
      </c>
      <c r="I53" s="78"/>
      <c r="J53" s="78"/>
      <c r="K53" s="78"/>
      <c r="L53" s="78"/>
      <c r="M53" s="78"/>
      <c r="N53" s="78"/>
      <c r="O53" s="78"/>
      <c r="P53" s="79">
        <f t="shared" si="4"/>
        <v>2700.25</v>
      </c>
      <c r="Q53" s="78"/>
      <c r="R53" s="78">
        <v>2700.25</v>
      </c>
      <c r="S53" s="83"/>
      <c r="T53" s="78">
        <f t="shared" si="9"/>
        <v>0</v>
      </c>
      <c r="U53" s="83"/>
      <c r="V53" s="84">
        <f t="shared" si="21"/>
        <v>0</v>
      </c>
      <c r="W53" s="83"/>
      <c r="X53" s="83"/>
      <c r="Y53" s="83"/>
      <c r="Z53" s="83"/>
      <c r="AA53" s="83"/>
      <c r="AB53" s="83"/>
      <c r="AC53" s="83"/>
      <c r="AD53" s="78">
        <f t="shared" si="19"/>
        <v>0</v>
      </c>
    </row>
    <row r="54" spans="1:30" ht="20.100000000000001" customHeight="1">
      <c r="A54" s="87" t="s">
        <v>173</v>
      </c>
      <c r="B54" s="78">
        <f t="shared" si="26"/>
        <v>647</v>
      </c>
      <c r="C54" s="78"/>
      <c r="D54" s="78">
        <f t="shared" si="27"/>
        <v>647</v>
      </c>
      <c r="E54" s="78">
        <f t="shared" si="20"/>
        <v>647</v>
      </c>
      <c r="F54" s="78"/>
      <c r="G54" s="78">
        <v>647</v>
      </c>
      <c r="H54" s="78">
        <f t="shared" si="0"/>
        <v>0</v>
      </c>
      <c r="I54" s="78"/>
      <c r="J54" s="78"/>
      <c r="K54" s="78"/>
      <c r="L54" s="78"/>
      <c r="M54" s="78"/>
      <c r="N54" s="78"/>
      <c r="O54" s="78"/>
      <c r="P54" s="79">
        <f t="shared" si="4"/>
        <v>27139.05</v>
      </c>
      <c r="Q54" s="78"/>
      <c r="R54" s="78">
        <v>27139.05</v>
      </c>
      <c r="S54" s="83"/>
      <c r="T54" s="78">
        <f t="shared" si="9"/>
        <v>0</v>
      </c>
      <c r="U54" s="83"/>
      <c r="V54" s="84">
        <f t="shared" si="21"/>
        <v>0</v>
      </c>
      <c r="W54" s="83"/>
      <c r="X54" s="83"/>
      <c r="Y54" s="83"/>
      <c r="Z54" s="83"/>
      <c r="AA54" s="83"/>
      <c r="AB54" s="83"/>
      <c r="AC54" s="83"/>
      <c r="AD54" s="78">
        <f t="shared" si="19"/>
        <v>0</v>
      </c>
    </row>
    <row r="55" spans="1:30" ht="20.100000000000001" customHeight="1">
      <c r="A55" s="87" t="s">
        <v>174</v>
      </c>
      <c r="B55" s="78">
        <f t="shared" si="26"/>
        <v>0</v>
      </c>
      <c r="C55" s="78"/>
      <c r="D55" s="78">
        <f t="shared" si="27"/>
        <v>0</v>
      </c>
      <c r="E55" s="78">
        <f t="shared" si="20"/>
        <v>0</v>
      </c>
      <c r="F55" s="78"/>
      <c r="G55" s="78"/>
      <c r="H55" s="78">
        <f t="shared" si="0"/>
        <v>0</v>
      </c>
      <c r="I55" s="78"/>
      <c r="J55" s="78"/>
      <c r="K55" s="78"/>
      <c r="L55" s="78"/>
      <c r="M55" s="78"/>
      <c r="N55" s="78"/>
      <c r="O55" s="78"/>
      <c r="P55" s="79">
        <f t="shared" si="4"/>
        <v>0</v>
      </c>
      <c r="Q55" s="78"/>
      <c r="R55" s="78"/>
      <c r="S55" s="83"/>
      <c r="T55" s="78">
        <f t="shared" si="9"/>
        <v>0</v>
      </c>
      <c r="U55" s="83"/>
      <c r="V55" s="84">
        <f t="shared" si="21"/>
        <v>0</v>
      </c>
      <c r="W55" s="83"/>
      <c r="X55" s="83"/>
      <c r="Y55" s="83"/>
      <c r="Z55" s="83"/>
      <c r="AA55" s="83"/>
      <c r="AB55" s="83"/>
      <c r="AC55" s="83"/>
      <c r="AD55" s="78">
        <f t="shared" si="19"/>
        <v>0</v>
      </c>
    </row>
    <row r="56" spans="1:30" ht="20.100000000000001" customHeight="1">
      <c r="A56" s="93" t="s">
        <v>175</v>
      </c>
      <c r="B56" s="78">
        <f t="shared" si="26"/>
        <v>0</v>
      </c>
      <c r="C56" s="78"/>
      <c r="D56" s="78">
        <f t="shared" si="27"/>
        <v>0</v>
      </c>
      <c r="E56" s="78">
        <f t="shared" si="20"/>
        <v>0</v>
      </c>
      <c r="F56" s="78"/>
      <c r="G56" s="78"/>
      <c r="H56" s="78">
        <f t="shared" si="0"/>
        <v>0</v>
      </c>
      <c r="I56" s="78"/>
      <c r="J56" s="78"/>
      <c r="K56" s="78"/>
      <c r="L56" s="78"/>
      <c r="M56" s="78"/>
      <c r="N56" s="78"/>
      <c r="O56" s="78"/>
      <c r="P56" s="79">
        <f t="shared" si="4"/>
        <v>5873</v>
      </c>
      <c r="Q56" s="78"/>
      <c r="R56" s="78">
        <v>5873</v>
      </c>
      <c r="S56" s="83"/>
      <c r="T56" s="78">
        <f t="shared" si="9"/>
        <v>0</v>
      </c>
      <c r="U56" s="83"/>
      <c r="V56" s="84">
        <f t="shared" si="21"/>
        <v>0</v>
      </c>
      <c r="W56" s="83"/>
      <c r="X56" s="83"/>
      <c r="Y56" s="83"/>
      <c r="Z56" s="83"/>
      <c r="AA56" s="83"/>
      <c r="AB56" s="83"/>
      <c r="AC56" s="83"/>
      <c r="AD56" s="78">
        <f t="shared" si="19"/>
        <v>0</v>
      </c>
    </row>
    <row r="57" spans="1:30" ht="20.100000000000001" customHeight="1">
      <c r="A57" s="93"/>
      <c r="B57" s="78">
        <f t="shared" si="13"/>
        <v>0</v>
      </c>
      <c r="C57" s="78"/>
      <c r="D57" s="78"/>
      <c r="E57" s="78">
        <f t="shared" si="20"/>
        <v>0</v>
      </c>
      <c r="F57" s="78"/>
      <c r="G57" s="78"/>
      <c r="H57" s="78">
        <f t="shared" si="0"/>
        <v>0</v>
      </c>
      <c r="I57" s="78"/>
      <c r="J57" s="78"/>
      <c r="K57" s="78"/>
      <c r="L57" s="78"/>
      <c r="M57" s="78"/>
      <c r="N57" s="78"/>
      <c r="O57" s="78"/>
      <c r="P57" s="79">
        <f t="shared" si="4"/>
        <v>0</v>
      </c>
      <c r="Q57" s="78"/>
      <c r="R57" s="78"/>
      <c r="S57" s="83"/>
      <c r="T57" s="78">
        <f t="shared" si="9"/>
        <v>0</v>
      </c>
      <c r="U57" s="83"/>
      <c r="V57" s="84">
        <f t="shared" si="21"/>
        <v>0</v>
      </c>
      <c r="W57" s="83"/>
      <c r="X57" s="83"/>
      <c r="Y57" s="83"/>
      <c r="Z57" s="83"/>
      <c r="AA57" s="83"/>
      <c r="AB57" s="83"/>
      <c r="AC57" s="83"/>
      <c r="AD57" s="78">
        <f t="shared" si="19"/>
        <v>0</v>
      </c>
    </row>
    <row r="58" spans="1:30" ht="20.100000000000001" customHeight="1">
      <c r="A58" s="87" t="s">
        <v>176</v>
      </c>
      <c r="B58" s="78">
        <f t="shared" si="13"/>
        <v>0</v>
      </c>
      <c r="C58" s="78"/>
      <c r="D58" s="78"/>
      <c r="E58" s="78">
        <f t="shared" si="20"/>
        <v>0</v>
      </c>
      <c r="F58" s="78"/>
      <c r="G58" s="78"/>
      <c r="H58" s="78">
        <f t="shared" si="0"/>
        <v>0</v>
      </c>
      <c r="I58" s="78"/>
      <c r="J58" s="78"/>
      <c r="K58" s="78"/>
      <c r="L58" s="78"/>
      <c r="M58" s="78"/>
      <c r="N58" s="78"/>
      <c r="O58" s="78"/>
      <c r="P58" s="79">
        <f t="shared" si="4"/>
        <v>0</v>
      </c>
      <c r="Q58" s="78"/>
      <c r="R58" s="78"/>
      <c r="S58" s="83"/>
      <c r="T58" s="78">
        <f t="shared" si="9"/>
        <v>0</v>
      </c>
      <c r="U58" s="83"/>
      <c r="V58" s="84">
        <f t="shared" si="21"/>
        <v>0</v>
      </c>
      <c r="W58" s="83"/>
      <c r="X58" s="83"/>
      <c r="Y58" s="83"/>
      <c r="Z58" s="83"/>
      <c r="AA58" s="83"/>
      <c r="AB58" s="83"/>
      <c r="AC58" s="83"/>
      <c r="AD58" s="78">
        <f t="shared" si="19"/>
        <v>0</v>
      </c>
    </row>
    <row r="59" spans="1:30" ht="20.100000000000001" customHeight="1">
      <c r="A59" s="87" t="s">
        <v>177</v>
      </c>
      <c r="B59" s="78">
        <f t="shared" si="13"/>
        <v>0</v>
      </c>
      <c r="C59" s="78"/>
      <c r="D59" s="78"/>
      <c r="E59" s="78">
        <f t="shared" si="20"/>
        <v>0</v>
      </c>
      <c r="F59" s="78"/>
      <c r="G59" s="78"/>
      <c r="H59" s="78">
        <f t="shared" si="0"/>
        <v>0</v>
      </c>
      <c r="I59" s="78"/>
      <c r="J59" s="78"/>
      <c r="K59" s="78"/>
      <c r="L59" s="78"/>
      <c r="M59" s="78"/>
      <c r="N59" s="78"/>
      <c r="O59" s="78"/>
      <c r="P59" s="79">
        <f t="shared" si="4"/>
        <v>0</v>
      </c>
      <c r="Q59" s="78"/>
      <c r="R59" s="78"/>
      <c r="S59" s="81" t="s">
        <v>178</v>
      </c>
      <c r="T59" s="78">
        <f t="shared" si="9"/>
        <v>0</v>
      </c>
      <c r="U59" s="82"/>
      <c r="V59" s="84">
        <f t="shared" si="21"/>
        <v>0</v>
      </c>
      <c r="W59" s="83"/>
      <c r="X59" s="83"/>
      <c r="Y59" s="83"/>
      <c r="Z59" s="83"/>
      <c r="AA59" s="83"/>
      <c r="AB59" s="83"/>
      <c r="AC59" s="83"/>
      <c r="AD59" s="78">
        <f t="shared" si="19"/>
        <v>0</v>
      </c>
    </row>
    <row r="60" spans="1:30" ht="20.100000000000001" customHeight="1">
      <c r="A60" s="94" t="s">
        <v>179</v>
      </c>
      <c r="B60" s="78">
        <f t="shared" si="13"/>
        <v>0</v>
      </c>
      <c r="C60" s="78"/>
      <c r="D60" s="78"/>
      <c r="E60" s="78">
        <f t="shared" si="20"/>
        <v>0</v>
      </c>
      <c r="F60" s="78"/>
      <c r="G60" s="78"/>
      <c r="H60" s="78">
        <f t="shared" si="0"/>
        <v>0</v>
      </c>
      <c r="I60" s="78"/>
      <c r="J60" s="78"/>
      <c r="K60" s="78"/>
      <c r="L60" s="78"/>
      <c r="M60" s="78"/>
      <c r="N60" s="78"/>
      <c r="O60" s="78"/>
      <c r="P60" s="79">
        <f t="shared" si="4"/>
        <v>0</v>
      </c>
      <c r="Q60" s="78"/>
      <c r="R60" s="78"/>
      <c r="S60" s="81" t="s">
        <v>180</v>
      </c>
      <c r="T60" s="78">
        <f>U60+V60</f>
        <v>3.0131999985314906E-2</v>
      </c>
      <c r="U60" s="78">
        <f>E70-U8-U22-U65</f>
        <v>3.0131999985314906E-2</v>
      </c>
      <c r="V60" s="78">
        <f>H70-V8-V22-V65</f>
        <v>0</v>
      </c>
      <c r="W60" s="78">
        <f>I70-W8-W22-W65</f>
        <v>0</v>
      </c>
      <c r="X60" s="78">
        <f>J70-X8-X22-X65</f>
        <v>0</v>
      </c>
      <c r="Y60" s="78">
        <f>K70-Y8-Y22-Y65</f>
        <v>0</v>
      </c>
      <c r="Z60" s="78">
        <f>L70-Z8-Z22-Z65</f>
        <v>0</v>
      </c>
      <c r="AA60" s="78">
        <f>M70-AA8-AA22</f>
        <v>0</v>
      </c>
      <c r="AB60" s="78">
        <f>N70-AB8-AB22</f>
        <v>0</v>
      </c>
      <c r="AC60" s="78">
        <f>O70-AC8-AC22</f>
        <v>0</v>
      </c>
      <c r="AD60" s="78">
        <f>+P70-AD8-AD22-AD65-AD66</f>
        <v>25065</v>
      </c>
    </row>
    <row r="61" spans="1:30" ht="20.100000000000001" customHeight="1">
      <c r="A61" s="94" t="s">
        <v>181</v>
      </c>
      <c r="B61" s="78">
        <f t="shared" si="13"/>
        <v>0</v>
      </c>
      <c r="C61" s="78"/>
      <c r="D61" s="78"/>
      <c r="E61" s="78">
        <f t="shared" si="20"/>
        <v>0</v>
      </c>
      <c r="F61" s="78"/>
      <c r="G61" s="78"/>
      <c r="H61" s="78">
        <f t="shared" si="0"/>
        <v>0</v>
      </c>
      <c r="I61" s="78"/>
      <c r="J61" s="78"/>
      <c r="K61" s="78"/>
      <c r="L61" s="78"/>
      <c r="M61" s="78"/>
      <c r="N61" s="78"/>
      <c r="O61" s="78"/>
      <c r="P61" s="79">
        <f t="shared" si="4"/>
        <v>0</v>
      </c>
      <c r="Q61" s="78"/>
      <c r="R61" s="78"/>
      <c r="S61" s="81" t="s">
        <v>234</v>
      </c>
      <c r="T61" s="78">
        <f t="shared" si="9"/>
        <v>0</v>
      </c>
      <c r="U61" s="82"/>
      <c r="V61" s="84">
        <f t="shared" si="21"/>
        <v>0</v>
      </c>
      <c r="W61" s="83"/>
      <c r="X61" s="83"/>
      <c r="Y61" s="83"/>
      <c r="Z61" s="83"/>
      <c r="AA61" s="83"/>
      <c r="AB61" s="83"/>
      <c r="AC61" s="83"/>
      <c r="AD61" s="84">
        <f>SUM(AD62:AD63)</f>
        <v>25065</v>
      </c>
    </row>
    <row r="62" spans="1:30" ht="20.100000000000001" customHeight="1">
      <c r="A62" s="94" t="s">
        <v>182</v>
      </c>
      <c r="B62" s="78">
        <f t="shared" si="13"/>
        <v>0</v>
      </c>
      <c r="C62" s="78"/>
      <c r="D62" s="78"/>
      <c r="E62" s="78">
        <f t="shared" si="20"/>
        <v>0</v>
      </c>
      <c r="F62" s="78"/>
      <c r="G62" s="78"/>
      <c r="H62" s="78">
        <f t="shared" si="0"/>
        <v>0</v>
      </c>
      <c r="I62" s="78"/>
      <c r="J62" s="78"/>
      <c r="K62" s="78"/>
      <c r="L62" s="78"/>
      <c r="M62" s="78"/>
      <c r="N62" s="78"/>
      <c r="O62" s="78"/>
      <c r="P62" s="79">
        <f t="shared" si="4"/>
        <v>0</v>
      </c>
      <c r="Q62" s="78"/>
      <c r="R62" s="78"/>
      <c r="S62" s="81" t="s">
        <v>235</v>
      </c>
      <c r="T62" s="78">
        <f t="shared" si="9"/>
        <v>0</v>
      </c>
      <c r="U62" s="82"/>
      <c r="V62" s="84">
        <f t="shared" si="21"/>
        <v>0</v>
      </c>
      <c r="W62" s="83"/>
      <c r="X62" s="83"/>
      <c r="Y62" s="83"/>
      <c r="Z62" s="83"/>
      <c r="AA62" s="83"/>
      <c r="AB62" s="83"/>
      <c r="AC62" s="83"/>
      <c r="AD62" s="78">
        <v>25049</v>
      </c>
    </row>
    <row r="63" spans="1:30" ht="20.100000000000001" customHeight="1">
      <c r="A63" s="58" t="s">
        <v>183</v>
      </c>
      <c r="B63" s="78">
        <f t="shared" si="13"/>
        <v>41155</v>
      </c>
      <c r="C63" s="78">
        <f>F63</f>
        <v>0</v>
      </c>
      <c r="D63" s="78">
        <f>G63+H63</f>
        <v>41155</v>
      </c>
      <c r="E63" s="78">
        <f t="shared" si="20"/>
        <v>40163</v>
      </c>
      <c r="F63" s="78"/>
      <c r="G63" s="78">
        <v>40163</v>
      </c>
      <c r="H63" s="78">
        <f>SUM(I63:O63)</f>
        <v>992</v>
      </c>
      <c r="I63" s="78"/>
      <c r="J63" s="78"/>
      <c r="K63" s="78">
        <v>992</v>
      </c>
      <c r="L63" s="78"/>
      <c r="M63" s="78"/>
      <c r="N63" s="78"/>
      <c r="O63" s="78"/>
      <c r="P63" s="79">
        <f t="shared" si="4"/>
        <v>41155</v>
      </c>
      <c r="Q63" s="78"/>
      <c r="R63" s="78">
        <v>41155</v>
      </c>
      <c r="S63" s="81" t="s">
        <v>184</v>
      </c>
      <c r="T63" s="78">
        <f t="shared" si="9"/>
        <v>0</v>
      </c>
      <c r="U63" s="82"/>
      <c r="V63" s="84">
        <f t="shared" si="21"/>
        <v>0</v>
      </c>
      <c r="W63" s="83"/>
      <c r="X63" s="83"/>
      <c r="Y63" s="83"/>
      <c r="Z63" s="83"/>
      <c r="AA63" s="83"/>
      <c r="AB63" s="83"/>
      <c r="AC63" s="83"/>
      <c r="AD63" s="78">
        <v>16</v>
      </c>
    </row>
    <row r="64" spans="1:30" ht="20.100000000000001" customHeight="1">
      <c r="A64" s="58" t="s">
        <v>185</v>
      </c>
      <c r="B64" s="78">
        <f t="shared" si="13"/>
        <v>47811</v>
      </c>
      <c r="C64" s="84">
        <f>F64+H64</f>
        <v>47811</v>
      </c>
      <c r="D64" s="78">
        <f>G64</f>
        <v>0</v>
      </c>
      <c r="E64" s="78">
        <f t="shared" si="20"/>
        <v>47811</v>
      </c>
      <c r="F64" s="78">
        <v>47811</v>
      </c>
      <c r="G64" s="78"/>
      <c r="H64" s="78">
        <f t="shared" ref="H64:H69" si="28">SUM(I64:O64)</f>
        <v>0</v>
      </c>
      <c r="I64" s="78"/>
      <c r="J64" s="78"/>
      <c r="K64" s="78"/>
      <c r="L64" s="78"/>
      <c r="M64" s="78"/>
      <c r="N64" s="78"/>
      <c r="O64" s="78"/>
      <c r="P64" s="79">
        <f t="shared" si="4"/>
        <v>130413</v>
      </c>
      <c r="Q64" s="95">
        <f>39535+2259+77476+11143</f>
        <v>130413</v>
      </c>
      <c r="R64" s="78"/>
      <c r="S64" s="81" t="s">
        <v>236</v>
      </c>
      <c r="T64" s="78">
        <f t="shared" si="9"/>
        <v>0</v>
      </c>
      <c r="U64" s="78"/>
      <c r="V64" s="84">
        <f t="shared" si="21"/>
        <v>0</v>
      </c>
      <c r="W64" s="83"/>
      <c r="X64" s="83"/>
      <c r="Y64" s="83"/>
      <c r="Z64" s="83"/>
      <c r="AA64" s="83"/>
      <c r="AB64" s="83"/>
      <c r="AC64" s="83"/>
      <c r="AD64" s="78">
        <f t="shared" si="19"/>
        <v>0</v>
      </c>
    </row>
    <row r="65" spans="1:30" ht="20.100000000000001" customHeight="1">
      <c r="A65" s="58" t="s">
        <v>186</v>
      </c>
      <c r="B65" s="78">
        <f t="shared" si="13"/>
        <v>171000</v>
      </c>
      <c r="C65" s="57">
        <f>F65+H65</f>
        <v>171000</v>
      </c>
      <c r="D65" s="78"/>
      <c r="E65" s="78">
        <f t="shared" si="20"/>
        <v>171000</v>
      </c>
      <c r="F65" s="78">
        <v>171000</v>
      </c>
      <c r="G65" s="78"/>
      <c r="H65" s="78">
        <f t="shared" si="28"/>
        <v>0</v>
      </c>
      <c r="I65" s="78"/>
      <c r="J65" s="78"/>
      <c r="K65" s="78"/>
      <c r="L65" s="78"/>
      <c r="M65" s="78"/>
      <c r="N65" s="78"/>
      <c r="O65" s="78"/>
      <c r="P65" s="79">
        <f t="shared" si="4"/>
        <v>171000</v>
      </c>
      <c r="Q65" s="57">
        <v>171000</v>
      </c>
      <c r="R65" s="78"/>
      <c r="S65" s="96" t="s">
        <v>187</v>
      </c>
      <c r="T65" s="78">
        <f t="shared" si="9"/>
        <v>0</v>
      </c>
      <c r="U65" s="82"/>
      <c r="V65" s="84">
        <f t="shared" si="21"/>
        <v>0</v>
      </c>
      <c r="W65" s="84"/>
      <c r="X65" s="84"/>
      <c r="Y65" s="84"/>
      <c r="Z65" s="84"/>
      <c r="AA65" s="84"/>
      <c r="AB65" s="84"/>
      <c r="AC65" s="84"/>
      <c r="AD65" s="78">
        <f>P70-AD8-AD22-AD61-AD66</f>
        <v>242413.79000000004</v>
      </c>
    </row>
    <row r="66" spans="1:30" ht="20.100000000000001" customHeight="1">
      <c r="A66" s="58" t="s">
        <v>188</v>
      </c>
      <c r="B66" s="78">
        <f t="shared" si="13"/>
        <v>0</v>
      </c>
      <c r="C66" s="78"/>
      <c r="D66" s="78"/>
      <c r="E66" s="78">
        <f t="shared" si="20"/>
        <v>0</v>
      </c>
      <c r="F66" s="78"/>
      <c r="G66" s="78"/>
      <c r="H66" s="78">
        <f t="shared" si="28"/>
        <v>0</v>
      </c>
      <c r="I66" s="78"/>
      <c r="J66" s="78"/>
      <c r="K66" s="78"/>
      <c r="L66" s="78"/>
      <c r="M66" s="78"/>
      <c r="N66" s="78"/>
      <c r="O66" s="78"/>
      <c r="P66" s="79">
        <f t="shared" si="4"/>
        <v>114360</v>
      </c>
      <c r="Q66" s="78"/>
      <c r="R66" s="78">
        <v>114360</v>
      </c>
      <c r="S66" s="96" t="s">
        <v>189</v>
      </c>
      <c r="T66" s="78">
        <f t="shared" si="9"/>
        <v>0</v>
      </c>
      <c r="U66" s="82"/>
      <c r="V66" s="84">
        <f t="shared" si="21"/>
        <v>0</v>
      </c>
      <c r="W66" s="83"/>
      <c r="X66" s="83"/>
      <c r="Y66" s="83"/>
      <c r="Z66" s="83"/>
      <c r="AA66" s="83"/>
      <c r="AB66" s="83"/>
      <c r="AC66" s="83"/>
      <c r="AD66" s="78">
        <v>114360</v>
      </c>
    </row>
    <row r="67" spans="1:30" ht="20.100000000000001" customHeight="1">
      <c r="A67" s="58" t="s">
        <v>237</v>
      </c>
      <c r="B67" s="78">
        <f t="shared" si="13"/>
        <v>0</v>
      </c>
      <c r="C67" s="78"/>
      <c r="D67" s="78"/>
      <c r="E67" s="78">
        <f t="shared" si="20"/>
        <v>0</v>
      </c>
      <c r="F67" s="78"/>
      <c r="G67" s="78"/>
      <c r="H67" s="78">
        <f t="shared" si="28"/>
        <v>0</v>
      </c>
      <c r="I67" s="78"/>
      <c r="J67" s="78"/>
      <c r="K67" s="78"/>
      <c r="L67" s="78"/>
      <c r="M67" s="78"/>
      <c r="N67" s="78"/>
      <c r="O67" s="78"/>
      <c r="P67" s="79">
        <f t="shared" si="4"/>
        <v>0</v>
      </c>
      <c r="Q67" s="78"/>
      <c r="R67" s="78"/>
      <c r="S67" s="96" t="s">
        <v>191</v>
      </c>
      <c r="T67" s="78">
        <f t="shared" si="9"/>
        <v>0</v>
      </c>
      <c r="U67" s="82"/>
      <c r="V67" s="84">
        <f t="shared" si="21"/>
        <v>0</v>
      </c>
      <c r="W67" s="83"/>
      <c r="X67" s="83"/>
      <c r="Y67" s="83"/>
      <c r="Z67" s="83"/>
      <c r="AA67" s="83"/>
      <c r="AB67" s="83"/>
      <c r="AC67" s="83"/>
      <c r="AD67" s="78">
        <f t="shared" si="19"/>
        <v>0</v>
      </c>
    </row>
    <row r="68" spans="1:30" ht="20.100000000000001" customHeight="1">
      <c r="A68" s="58" t="s">
        <v>190</v>
      </c>
      <c r="B68" s="78">
        <f t="shared" si="13"/>
        <v>0</v>
      </c>
      <c r="C68" s="78"/>
      <c r="D68" s="78"/>
      <c r="E68" s="78">
        <f t="shared" si="20"/>
        <v>0</v>
      </c>
      <c r="F68" s="78"/>
      <c r="G68" s="78"/>
      <c r="H68" s="78">
        <f t="shared" si="28"/>
        <v>0</v>
      </c>
      <c r="I68" s="78"/>
      <c r="J68" s="78"/>
      <c r="K68" s="78"/>
      <c r="L68" s="78"/>
      <c r="M68" s="78"/>
      <c r="N68" s="78"/>
      <c r="O68" s="78"/>
      <c r="P68" s="79">
        <f t="shared" si="4"/>
        <v>0</v>
      </c>
      <c r="Q68" s="78"/>
      <c r="R68" s="78"/>
      <c r="S68" s="96" t="s">
        <v>192</v>
      </c>
      <c r="T68" s="78">
        <f t="shared" si="9"/>
        <v>0</v>
      </c>
      <c r="U68" s="82"/>
      <c r="V68" s="84">
        <f t="shared" si="21"/>
        <v>0</v>
      </c>
      <c r="W68" s="83"/>
      <c r="X68" s="83"/>
      <c r="Y68" s="83"/>
      <c r="Z68" s="83"/>
      <c r="AA68" s="83"/>
      <c r="AB68" s="83"/>
      <c r="AC68" s="83"/>
      <c r="AD68" s="78">
        <f t="shared" si="19"/>
        <v>0</v>
      </c>
    </row>
    <row r="69" spans="1:30" ht="20.100000000000001" customHeight="1">
      <c r="A69" s="58"/>
      <c r="B69" s="78">
        <f t="shared" si="13"/>
        <v>0</v>
      </c>
      <c r="C69" s="78"/>
      <c r="D69" s="78"/>
      <c r="E69" s="78">
        <f t="shared" si="20"/>
        <v>0</v>
      </c>
      <c r="F69" s="78"/>
      <c r="G69" s="78"/>
      <c r="H69" s="78">
        <f t="shared" si="28"/>
        <v>0</v>
      </c>
      <c r="I69" s="78"/>
      <c r="J69" s="78"/>
      <c r="K69" s="78"/>
      <c r="L69" s="78"/>
      <c r="M69" s="78"/>
      <c r="N69" s="78"/>
      <c r="O69" s="78"/>
      <c r="P69" s="79">
        <f t="shared" si="4"/>
        <v>0</v>
      </c>
      <c r="Q69" s="78"/>
      <c r="R69" s="78"/>
      <c r="S69" s="96"/>
      <c r="T69" s="78">
        <f t="shared" si="9"/>
        <v>0</v>
      </c>
      <c r="U69" s="82"/>
      <c r="V69" s="84">
        <f t="shared" si="21"/>
        <v>0</v>
      </c>
      <c r="W69" s="83"/>
      <c r="X69" s="83"/>
      <c r="Y69" s="83"/>
      <c r="Z69" s="83"/>
      <c r="AA69" s="83"/>
      <c r="AB69" s="83"/>
      <c r="AC69" s="83"/>
      <c r="AD69" s="78">
        <f t="shared" si="19"/>
        <v>0</v>
      </c>
    </row>
    <row r="70" spans="1:30" ht="20.100000000000001" customHeight="1">
      <c r="A70" s="59" t="s">
        <v>193</v>
      </c>
      <c r="B70" s="78">
        <f>SUM(B63:B68,B8:B9)</f>
        <v>585763</v>
      </c>
      <c r="C70" s="78">
        <f t="shared" ref="C70:O70" si="29">SUM(C63:C68,C8:C9)</f>
        <v>485950</v>
      </c>
      <c r="D70" s="78">
        <f t="shared" si="29"/>
        <v>99813</v>
      </c>
      <c r="E70" s="78">
        <f t="shared" si="29"/>
        <v>482673</v>
      </c>
      <c r="F70" s="78">
        <f t="shared" si="29"/>
        <v>384274</v>
      </c>
      <c r="G70" s="78">
        <f t="shared" si="29"/>
        <v>98399</v>
      </c>
      <c r="H70" s="78">
        <f t="shared" si="29"/>
        <v>103090</v>
      </c>
      <c r="I70" s="78">
        <f t="shared" si="29"/>
        <v>4846</v>
      </c>
      <c r="J70" s="78">
        <f t="shared" si="29"/>
        <v>8289</v>
      </c>
      <c r="K70" s="78">
        <f t="shared" si="29"/>
        <v>11757</v>
      </c>
      <c r="L70" s="78">
        <f t="shared" si="29"/>
        <v>7210</v>
      </c>
      <c r="M70" s="78">
        <f t="shared" si="29"/>
        <v>22327</v>
      </c>
      <c r="N70" s="78">
        <f t="shared" si="29"/>
        <v>35411</v>
      </c>
      <c r="O70" s="78">
        <f t="shared" si="29"/>
        <v>13250</v>
      </c>
      <c r="P70" s="79">
        <f t="shared" si="4"/>
        <v>852153.79</v>
      </c>
      <c r="Q70" s="78">
        <f t="shared" ref="Q70:R70" si="30">SUM(Q63:Q68,Q8:Q9)</f>
        <v>576791</v>
      </c>
      <c r="R70" s="78">
        <f t="shared" si="30"/>
        <v>275362.79000000004</v>
      </c>
      <c r="S70" s="97" t="s">
        <v>194</v>
      </c>
      <c r="T70" s="78">
        <f>SUM(T8,T22,T59:T60,T65:T68)</f>
        <v>585763</v>
      </c>
      <c r="U70" s="78">
        <f>SUM(U8,U22,U59:U60,U65:U68)</f>
        <v>482673</v>
      </c>
      <c r="V70" s="78">
        <f t="shared" ref="V70:AC70" si="31">SUM(V8,V22,V59:V60,V65:V68)</f>
        <v>103090</v>
      </c>
      <c r="W70" s="78">
        <f t="shared" si="31"/>
        <v>4846</v>
      </c>
      <c r="X70" s="78">
        <f>SUM(X9,X22,X59:X60,X65:X68)</f>
        <v>7798</v>
      </c>
      <c r="Y70" s="78">
        <f t="shared" si="31"/>
        <v>11757</v>
      </c>
      <c r="Z70" s="78">
        <f t="shared" si="31"/>
        <v>7210</v>
      </c>
      <c r="AA70" s="78">
        <f t="shared" si="31"/>
        <v>22327</v>
      </c>
      <c r="AB70" s="78">
        <f t="shared" si="31"/>
        <v>35411</v>
      </c>
      <c r="AC70" s="78">
        <f t="shared" si="31"/>
        <v>13250</v>
      </c>
      <c r="AD70" s="78">
        <f>SUM(AD8,AD22,AD59:AD60,AD65:AD68)</f>
        <v>852153.79</v>
      </c>
    </row>
    <row r="71" spans="1:30" ht="9.75" customHeight="1"/>
    <row r="74" spans="1:30">
      <c r="E74" s="60"/>
    </row>
    <row r="75" spans="1:30">
      <c r="E75" s="61"/>
    </row>
    <row r="76" spans="1:30">
      <c r="E76" s="61"/>
    </row>
    <row r="79" spans="1:30">
      <c r="D79" s="57"/>
    </row>
  </sheetData>
  <mergeCells count="14">
    <mergeCell ref="A2:AD2"/>
    <mergeCell ref="A5:A7"/>
    <mergeCell ref="B5:O5"/>
    <mergeCell ref="P5:R5"/>
    <mergeCell ref="S5:S7"/>
    <mergeCell ref="B6:D6"/>
    <mergeCell ref="E6:G6"/>
    <mergeCell ref="H6:O6"/>
    <mergeCell ref="P6:R6"/>
    <mergeCell ref="T6:T7"/>
    <mergeCell ref="U6:U7"/>
    <mergeCell ref="V6:AC6"/>
    <mergeCell ref="AD6:AD7"/>
    <mergeCell ref="S4:AD4"/>
  </mergeCells>
  <phoneticPr fontId="3" type="noConversion"/>
  <printOptions horizontalCentered="1"/>
  <pageMargins left="0.15748031496062992" right="0.27559055118110237" top="0.39370078740157483" bottom="0.47244094488188981" header="0.31496062992125984" footer="0.31496062992125984"/>
  <pageSetup paperSize="9" scale="83" firstPageNumber="6" orientation="portrait" useFirstPageNumber="1" r:id="rId1"/>
  <headerFooter>
    <oddFooter>第 &amp;P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pane xSplit="1" ySplit="6" topLeftCell="B7" activePane="bottomRight" state="frozen"/>
      <selection pane="topRight"/>
      <selection pane="bottomLeft"/>
      <selection pane="bottomRight" activeCell="L5" sqref="L5:L19"/>
    </sheetView>
  </sheetViews>
  <sheetFormatPr defaultRowHeight="14.25"/>
  <cols>
    <col min="1" max="1" width="37.75" style="99" customWidth="1"/>
    <col min="2" max="4" width="14.875" style="99" customWidth="1"/>
    <col min="5" max="5" width="10.5" style="99" customWidth="1"/>
    <col min="6" max="6" width="11.625" style="99" customWidth="1"/>
    <col min="7" max="7" width="11.875" style="99" customWidth="1"/>
    <col min="8" max="8" width="12.875" style="99" customWidth="1"/>
    <col min="9" max="9" width="11.25" style="99" customWidth="1"/>
    <col min="10" max="10" width="11.125" style="99" customWidth="1"/>
    <col min="11" max="11" width="12.875" style="100" customWidth="1"/>
    <col min="12" max="12" width="12.375" style="99" customWidth="1"/>
    <col min="13" max="256" width="9" style="99"/>
    <col min="257" max="257" width="37.75" style="99" customWidth="1"/>
    <col min="258" max="260" width="14.875" style="99" bestFit="1" customWidth="1"/>
    <col min="261" max="261" width="14.875" style="99" customWidth="1"/>
    <col min="262" max="262" width="13.25" style="99" customWidth="1"/>
    <col min="263" max="265" width="12.875" style="99" customWidth="1"/>
    <col min="266" max="266" width="12.25" style="99" customWidth="1"/>
    <col min="267" max="267" width="19.875" style="99" customWidth="1"/>
    <col min="268" max="268" width="12.375" style="99" customWidth="1"/>
    <col min="269" max="512" width="9" style="99"/>
    <col min="513" max="513" width="37.75" style="99" customWidth="1"/>
    <col min="514" max="516" width="14.875" style="99" bestFit="1" customWidth="1"/>
    <col min="517" max="517" width="14.875" style="99" customWidth="1"/>
    <col min="518" max="518" width="13.25" style="99" customWidth="1"/>
    <col min="519" max="521" width="12.875" style="99" customWidth="1"/>
    <col min="522" max="522" width="12.25" style="99" customWidth="1"/>
    <col min="523" max="523" width="19.875" style="99" customWidth="1"/>
    <col min="524" max="524" width="12.375" style="99" customWidth="1"/>
    <col min="525" max="768" width="9" style="99"/>
    <col min="769" max="769" width="37.75" style="99" customWidth="1"/>
    <col min="770" max="772" width="14.875" style="99" bestFit="1" customWidth="1"/>
    <col min="773" max="773" width="14.875" style="99" customWidth="1"/>
    <col min="774" max="774" width="13.25" style="99" customWidth="1"/>
    <col min="775" max="777" width="12.875" style="99" customWidth="1"/>
    <col min="778" max="778" width="12.25" style="99" customWidth="1"/>
    <col min="779" max="779" width="19.875" style="99" customWidth="1"/>
    <col min="780" max="780" width="12.375" style="99" customWidth="1"/>
    <col min="781" max="1024" width="9" style="99"/>
    <col min="1025" max="1025" width="37.75" style="99" customWidth="1"/>
    <col min="1026" max="1028" width="14.875" style="99" bestFit="1" customWidth="1"/>
    <col min="1029" max="1029" width="14.875" style="99" customWidth="1"/>
    <col min="1030" max="1030" width="13.25" style="99" customWidth="1"/>
    <col min="1031" max="1033" width="12.875" style="99" customWidth="1"/>
    <col min="1034" max="1034" width="12.25" style="99" customWidth="1"/>
    <col min="1035" max="1035" width="19.875" style="99" customWidth="1"/>
    <col min="1036" max="1036" width="12.375" style="99" customWidth="1"/>
    <col min="1037" max="1280" width="9" style="99"/>
    <col min="1281" max="1281" width="37.75" style="99" customWidth="1"/>
    <col min="1282" max="1284" width="14.875" style="99" bestFit="1" customWidth="1"/>
    <col min="1285" max="1285" width="14.875" style="99" customWidth="1"/>
    <col min="1286" max="1286" width="13.25" style="99" customWidth="1"/>
    <col min="1287" max="1289" width="12.875" style="99" customWidth="1"/>
    <col min="1290" max="1290" width="12.25" style="99" customWidth="1"/>
    <col min="1291" max="1291" width="19.875" style="99" customWidth="1"/>
    <col min="1292" max="1292" width="12.375" style="99" customWidth="1"/>
    <col min="1293" max="1536" width="9" style="99"/>
    <col min="1537" max="1537" width="37.75" style="99" customWidth="1"/>
    <col min="1538" max="1540" width="14.875" style="99" bestFit="1" customWidth="1"/>
    <col min="1541" max="1541" width="14.875" style="99" customWidth="1"/>
    <col min="1542" max="1542" width="13.25" style="99" customWidth="1"/>
    <col min="1543" max="1545" width="12.875" style="99" customWidth="1"/>
    <col min="1546" max="1546" width="12.25" style="99" customWidth="1"/>
    <col min="1547" max="1547" width="19.875" style="99" customWidth="1"/>
    <col min="1548" max="1548" width="12.375" style="99" customWidth="1"/>
    <col min="1549" max="1792" width="9" style="99"/>
    <col min="1793" max="1793" width="37.75" style="99" customWidth="1"/>
    <col min="1794" max="1796" width="14.875" style="99" bestFit="1" customWidth="1"/>
    <col min="1797" max="1797" width="14.875" style="99" customWidth="1"/>
    <col min="1798" max="1798" width="13.25" style="99" customWidth="1"/>
    <col min="1799" max="1801" width="12.875" style="99" customWidth="1"/>
    <col min="1802" max="1802" width="12.25" style="99" customWidth="1"/>
    <col min="1803" max="1803" width="19.875" style="99" customWidth="1"/>
    <col min="1804" max="1804" width="12.375" style="99" customWidth="1"/>
    <col min="1805" max="2048" width="9" style="99"/>
    <col min="2049" max="2049" width="37.75" style="99" customWidth="1"/>
    <col min="2050" max="2052" width="14.875" style="99" bestFit="1" customWidth="1"/>
    <col min="2053" max="2053" width="14.875" style="99" customWidth="1"/>
    <col min="2054" max="2054" width="13.25" style="99" customWidth="1"/>
    <col min="2055" max="2057" width="12.875" style="99" customWidth="1"/>
    <col min="2058" max="2058" width="12.25" style="99" customWidth="1"/>
    <col min="2059" max="2059" width="19.875" style="99" customWidth="1"/>
    <col min="2060" max="2060" width="12.375" style="99" customWidth="1"/>
    <col min="2061" max="2304" width="9" style="99"/>
    <col min="2305" max="2305" width="37.75" style="99" customWidth="1"/>
    <col min="2306" max="2308" width="14.875" style="99" bestFit="1" customWidth="1"/>
    <col min="2309" max="2309" width="14.875" style="99" customWidth="1"/>
    <col min="2310" max="2310" width="13.25" style="99" customWidth="1"/>
    <col min="2311" max="2313" width="12.875" style="99" customWidth="1"/>
    <col min="2314" max="2314" width="12.25" style="99" customWidth="1"/>
    <col min="2315" max="2315" width="19.875" style="99" customWidth="1"/>
    <col min="2316" max="2316" width="12.375" style="99" customWidth="1"/>
    <col min="2317" max="2560" width="9" style="99"/>
    <col min="2561" max="2561" width="37.75" style="99" customWidth="1"/>
    <col min="2562" max="2564" width="14.875" style="99" bestFit="1" customWidth="1"/>
    <col min="2565" max="2565" width="14.875" style="99" customWidth="1"/>
    <col min="2566" max="2566" width="13.25" style="99" customWidth="1"/>
    <col min="2567" max="2569" width="12.875" style="99" customWidth="1"/>
    <col min="2570" max="2570" width="12.25" style="99" customWidth="1"/>
    <col min="2571" max="2571" width="19.875" style="99" customWidth="1"/>
    <col min="2572" max="2572" width="12.375" style="99" customWidth="1"/>
    <col min="2573" max="2816" width="9" style="99"/>
    <col min="2817" max="2817" width="37.75" style="99" customWidth="1"/>
    <col min="2818" max="2820" width="14.875" style="99" bestFit="1" customWidth="1"/>
    <col min="2821" max="2821" width="14.875" style="99" customWidth="1"/>
    <col min="2822" max="2822" width="13.25" style="99" customWidth="1"/>
    <col min="2823" max="2825" width="12.875" style="99" customWidth="1"/>
    <col min="2826" max="2826" width="12.25" style="99" customWidth="1"/>
    <col min="2827" max="2827" width="19.875" style="99" customWidth="1"/>
    <col min="2828" max="2828" width="12.375" style="99" customWidth="1"/>
    <col min="2829" max="3072" width="9" style="99"/>
    <col min="3073" max="3073" width="37.75" style="99" customWidth="1"/>
    <col min="3074" max="3076" width="14.875" style="99" bestFit="1" customWidth="1"/>
    <col min="3077" max="3077" width="14.875" style="99" customWidth="1"/>
    <col min="3078" max="3078" width="13.25" style="99" customWidth="1"/>
    <col min="3079" max="3081" width="12.875" style="99" customWidth="1"/>
    <col min="3082" max="3082" width="12.25" style="99" customWidth="1"/>
    <col min="3083" max="3083" width="19.875" style="99" customWidth="1"/>
    <col min="3084" max="3084" width="12.375" style="99" customWidth="1"/>
    <col min="3085" max="3328" width="9" style="99"/>
    <col min="3329" max="3329" width="37.75" style="99" customWidth="1"/>
    <col min="3330" max="3332" width="14.875" style="99" bestFit="1" customWidth="1"/>
    <col min="3333" max="3333" width="14.875" style="99" customWidth="1"/>
    <col min="3334" max="3334" width="13.25" style="99" customWidth="1"/>
    <col min="3335" max="3337" width="12.875" style="99" customWidth="1"/>
    <col min="3338" max="3338" width="12.25" style="99" customWidth="1"/>
    <col min="3339" max="3339" width="19.875" style="99" customWidth="1"/>
    <col min="3340" max="3340" width="12.375" style="99" customWidth="1"/>
    <col min="3341" max="3584" width="9" style="99"/>
    <col min="3585" max="3585" width="37.75" style="99" customWidth="1"/>
    <col min="3586" max="3588" width="14.875" style="99" bestFit="1" customWidth="1"/>
    <col min="3589" max="3589" width="14.875" style="99" customWidth="1"/>
    <col min="3590" max="3590" width="13.25" style="99" customWidth="1"/>
    <col min="3591" max="3593" width="12.875" style="99" customWidth="1"/>
    <col min="3594" max="3594" width="12.25" style="99" customWidth="1"/>
    <col min="3595" max="3595" width="19.875" style="99" customWidth="1"/>
    <col min="3596" max="3596" width="12.375" style="99" customWidth="1"/>
    <col min="3597" max="3840" width="9" style="99"/>
    <col min="3841" max="3841" width="37.75" style="99" customWidth="1"/>
    <col min="3842" max="3844" width="14.875" style="99" bestFit="1" customWidth="1"/>
    <col min="3845" max="3845" width="14.875" style="99" customWidth="1"/>
    <col min="3846" max="3846" width="13.25" style="99" customWidth="1"/>
    <col min="3847" max="3849" width="12.875" style="99" customWidth="1"/>
    <col min="3850" max="3850" width="12.25" style="99" customWidth="1"/>
    <col min="3851" max="3851" width="19.875" style="99" customWidth="1"/>
    <col min="3852" max="3852" width="12.375" style="99" customWidth="1"/>
    <col min="3853" max="4096" width="9" style="99"/>
    <col min="4097" max="4097" width="37.75" style="99" customWidth="1"/>
    <col min="4098" max="4100" width="14.875" style="99" bestFit="1" customWidth="1"/>
    <col min="4101" max="4101" width="14.875" style="99" customWidth="1"/>
    <col min="4102" max="4102" width="13.25" style="99" customWidth="1"/>
    <col min="4103" max="4105" width="12.875" style="99" customWidth="1"/>
    <col min="4106" max="4106" width="12.25" style="99" customWidth="1"/>
    <col min="4107" max="4107" width="19.875" style="99" customWidth="1"/>
    <col min="4108" max="4108" width="12.375" style="99" customWidth="1"/>
    <col min="4109" max="4352" width="9" style="99"/>
    <col min="4353" max="4353" width="37.75" style="99" customWidth="1"/>
    <col min="4354" max="4356" width="14.875" style="99" bestFit="1" customWidth="1"/>
    <col min="4357" max="4357" width="14.875" style="99" customWidth="1"/>
    <col min="4358" max="4358" width="13.25" style="99" customWidth="1"/>
    <col min="4359" max="4361" width="12.875" style="99" customWidth="1"/>
    <col min="4362" max="4362" width="12.25" style="99" customWidth="1"/>
    <col min="4363" max="4363" width="19.875" style="99" customWidth="1"/>
    <col min="4364" max="4364" width="12.375" style="99" customWidth="1"/>
    <col min="4365" max="4608" width="9" style="99"/>
    <col min="4609" max="4609" width="37.75" style="99" customWidth="1"/>
    <col min="4610" max="4612" width="14.875" style="99" bestFit="1" customWidth="1"/>
    <col min="4613" max="4613" width="14.875" style="99" customWidth="1"/>
    <col min="4614" max="4614" width="13.25" style="99" customWidth="1"/>
    <col min="4615" max="4617" width="12.875" style="99" customWidth="1"/>
    <col min="4618" max="4618" width="12.25" style="99" customWidth="1"/>
    <col min="4619" max="4619" width="19.875" style="99" customWidth="1"/>
    <col min="4620" max="4620" width="12.375" style="99" customWidth="1"/>
    <col min="4621" max="4864" width="9" style="99"/>
    <col min="4865" max="4865" width="37.75" style="99" customWidth="1"/>
    <col min="4866" max="4868" width="14.875" style="99" bestFit="1" customWidth="1"/>
    <col min="4869" max="4869" width="14.875" style="99" customWidth="1"/>
    <col min="4870" max="4870" width="13.25" style="99" customWidth="1"/>
    <col min="4871" max="4873" width="12.875" style="99" customWidth="1"/>
    <col min="4874" max="4874" width="12.25" style="99" customWidth="1"/>
    <col min="4875" max="4875" width="19.875" style="99" customWidth="1"/>
    <col min="4876" max="4876" width="12.375" style="99" customWidth="1"/>
    <col min="4877" max="5120" width="9" style="99"/>
    <col min="5121" max="5121" width="37.75" style="99" customWidth="1"/>
    <col min="5122" max="5124" width="14.875" style="99" bestFit="1" customWidth="1"/>
    <col min="5125" max="5125" width="14.875" style="99" customWidth="1"/>
    <col min="5126" max="5126" width="13.25" style="99" customWidth="1"/>
    <col min="5127" max="5129" width="12.875" style="99" customWidth="1"/>
    <col min="5130" max="5130" width="12.25" style="99" customWidth="1"/>
    <col min="5131" max="5131" width="19.875" style="99" customWidth="1"/>
    <col min="5132" max="5132" width="12.375" style="99" customWidth="1"/>
    <col min="5133" max="5376" width="9" style="99"/>
    <col min="5377" max="5377" width="37.75" style="99" customWidth="1"/>
    <col min="5378" max="5380" width="14.875" style="99" bestFit="1" customWidth="1"/>
    <col min="5381" max="5381" width="14.875" style="99" customWidth="1"/>
    <col min="5382" max="5382" width="13.25" style="99" customWidth="1"/>
    <col min="5383" max="5385" width="12.875" style="99" customWidth="1"/>
    <col min="5386" max="5386" width="12.25" style="99" customWidth="1"/>
    <col min="5387" max="5387" width="19.875" style="99" customWidth="1"/>
    <col min="5388" max="5388" width="12.375" style="99" customWidth="1"/>
    <col min="5389" max="5632" width="9" style="99"/>
    <col min="5633" max="5633" width="37.75" style="99" customWidth="1"/>
    <col min="5634" max="5636" width="14.875" style="99" bestFit="1" customWidth="1"/>
    <col min="5637" max="5637" width="14.875" style="99" customWidth="1"/>
    <col min="5638" max="5638" width="13.25" style="99" customWidth="1"/>
    <col min="5639" max="5641" width="12.875" style="99" customWidth="1"/>
    <col min="5642" max="5642" width="12.25" style="99" customWidth="1"/>
    <col min="5643" max="5643" width="19.875" style="99" customWidth="1"/>
    <col min="5644" max="5644" width="12.375" style="99" customWidth="1"/>
    <col min="5645" max="5888" width="9" style="99"/>
    <col min="5889" max="5889" width="37.75" style="99" customWidth="1"/>
    <col min="5890" max="5892" width="14.875" style="99" bestFit="1" customWidth="1"/>
    <col min="5893" max="5893" width="14.875" style="99" customWidth="1"/>
    <col min="5894" max="5894" width="13.25" style="99" customWidth="1"/>
    <col min="5895" max="5897" width="12.875" style="99" customWidth="1"/>
    <col min="5898" max="5898" width="12.25" style="99" customWidth="1"/>
    <col min="5899" max="5899" width="19.875" style="99" customWidth="1"/>
    <col min="5900" max="5900" width="12.375" style="99" customWidth="1"/>
    <col min="5901" max="6144" width="9" style="99"/>
    <col min="6145" max="6145" width="37.75" style="99" customWidth="1"/>
    <col min="6146" max="6148" width="14.875" style="99" bestFit="1" customWidth="1"/>
    <col min="6149" max="6149" width="14.875" style="99" customWidth="1"/>
    <col min="6150" max="6150" width="13.25" style="99" customWidth="1"/>
    <col min="6151" max="6153" width="12.875" style="99" customWidth="1"/>
    <col min="6154" max="6154" width="12.25" style="99" customWidth="1"/>
    <col min="6155" max="6155" width="19.875" style="99" customWidth="1"/>
    <col min="6156" max="6156" width="12.375" style="99" customWidth="1"/>
    <col min="6157" max="6400" width="9" style="99"/>
    <col min="6401" max="6401" width="37.75" style="99" customWidth="1"/>
    <col min="6402" max="6404" width="14.875" style="99" bestFit="1" customWidth="1"/>
    <col min="6405" max="6405" width="14.875" style="99" customWidth="1"/>
    <col min="6406" max="6406" width="13.25" style="99" customWidth="1"/>
    <col min="6407" max="6409" width="12.875" style="99" customWidth="1"/>
    <col min="6410" max="6410" width="12.25" style="99" customWidth="1"/>
    <col min="6411" max="6411" width="19.875" style="99" customWidth="1"/>
    <col min="6412" max="6412" width="12.375" style="99" customWidth="1"/>
    <col min="6413" max="6656" width="9" style="99"/>
    <col min="6657" max="6657" width="37.75" style="99" customWidth="1"/>
    <col min="6658" max="6660" width="14.875" style="99" bestFit="1" customWidth="1"/>
    <col min="6661" max="6661" width="14.875" style="99" customWidth="1"/>
    <col min="6662" max="6662" width="13.25" style="99" customWidth="1"/>
    <col min="6663" max="6665" width="12.875" style="99" customWidth="1"/>
    <col min="6666" max="6666" width="12.25" style="99" customWidth="1"/>
    <col min="6667" max="6667" width="19.875" style="99" customWidth="1"/>
    <col min="6668" max="6668" width="12.375" style="99" customWidth="1"/>
    <col min="6669" max="6912" width="9" style="99"/>
    <col min="6913" max="6913" width="37.75" style="99" customWidth="1"/>
    <col min="6914" max="6916" width="14.875" style="99" bestFit="1" customWidth="1"/>
    <col min="6917" max="6917" width="14.875" style="99" customWidth="1"/>
    <col min="6918" max="6918" width="13.25" style="99" customWidth="1"/>
    <col min="6919" max="6921" width="12.875" style="99" customWidth="1"/>
    <col min="6922" max="6922" width="12.25" style="99" customWidth="1"/>
    <col min="6923" max="6923" width="19.875" style="99" customWidth="1"/>
    <col min="6924" max="6924" width="12.375" style="99" customWidth="1"/>
    <col min="6925" max="7168" width="9" style="99"/>
    <col min="7169" max="7169" width="37.75" style="99" customWidth="1"/>
    <col min="7170" max="7172" width="14.875" style="99" bestFit="1" customWidth="1"/>
    <col min="7173" max="7173" width="14.875" style="99" customWidth="1"/>
    <col min="7174" max="7174" width="13.25" style="99" customWidth="1"/>
    <col min="7175" max="7177" width="12.875" style="99" customWidth="1"/>
    <col min="7178" max="7178" width="12.25" style="99" customWidth="1"/>
    <col min="7179" max="7179" width="19.875" style="99" customWidth="1"/>
    <col min="7180" max="7180" width="12.375" style="99" customWidth="1"/>
    <col min="7181" max="7424" width="9" style="99"/>
    <col min="7425" max="7425" width="37.75" style="99" customWidth="1"/>
    <col min="7426" max="7428" width="14.875" style="99" bestFit="1" customWidth="1"/>
    <col min="7429" max="7429" width="14.875" style="99" customWidth="1"/>
    <col min="7430" max="7430" width="13.25" style="99" customWidth="1"/>
    <col min="7431" max="7433" width="12.875" style="99" customWidth="1"/>
    <col min="7434" max="7434" width="12.25" style="99" customWidth="1"/>
    <col min="7435" max="7435" width="19.875" style="99" customWidth="1"/>
    <col min="7436" max="7436" width="12.375" style="99" customWidth="1"/>
    <col min="7437" max="7680" width="9" style="99"/>
    <col min="7681" max="7681" width="37.75" style="99" customWidth="1"/>
    <col min="7682" max="7684" width="14.875" style="99" bestFit="1" customWidth="1"/>
    <col min="7685" max="7685" width="14.875" style="99" customWidth="1"/>
    <col min="7686" max="7686" width="13.25" style="99" customWidth="1"/>
    <col min="7687" max="7689" width="12.875" style="99" customWidth="1"/>
    <col min="7690" max="7690" width="12.25" style="99" customWidth="1"/>
    <col min="7691" max="7691" width="19.875" style="99" customWidth="1"/>
    <col min="7692" max="7692" width="12.375" style="99" customWidth="1"/>
    <col min="7693" max="7936" width="9" style="99"/>
    <col min="7937" max="7937" width="37.75" style="99" customWidth="1"/>
    <col min="7938" max="7940" width="14.875" style="99" bestFit="1" customWidth="1"/>
    <col min="7941" max="7941" width="14.875" style="99" customWidth="1"/>
    <col min="7942" max="7942" width="13.25" style="99" customWidth="1"/>
    <col min="7943" max="7945" width="12.875" style="99" customWidth="1"/>
    <col min="7946" max="7946" width="12.25" style="99" customWidth="1"/>
    <col min="7947" max="7947" width="19.875" style="99" customWidth="1"/>
    <col min="7948" max="7948" width="12.375" style="99" customWidth="1"/>
    <col min="7949" max="8192" width="9" style="99"/>
    <col min="8193" max="8193" width="37.75" style="99" customWidth="1"/>
    <col min="8194" max="8196" width="14.875" style="99" bestFit="1" customWidth="1"/>
    <col min="8197" max="8197" width="14.875" style="99" customWidth="1"/>
    <col min="8198" max="8198" width="13.25" style="99" customWidth="1"/>
    <col min="8199" max="8201" width="12.875" style="99" customWidth="1"/>
    <col min="8202" max="8202" width="12.25" style="99" customWidth="1"/>
    <col min="8203" max="8203" width="19.875" style="99" customWidth="1"/>
    <col min="8204" max="8204" width="12.375" style="99" customWidth="1"/>
    <col min="8205" max="8448" width="9" style="99"/>
    <col min="8449" max="8449" width="37.75" style="99" customWidth="1"/>
    <col min="8450" max="8452" width="14.875" style="99" bestFit="1" customWidth="1"/>
    <col min="8453" max="8453" width="14.875" style="99" customWidth="1"/>
    <col min="8454" max="8454" width="13.25" style="99" customWidth="1"/>
    <col min="8455" max="8457" width="12.875" style="99" customWidth="1"/>
    <col min="8458" max="8458" width="12.25" style="99" customWidth="1"/>
    <col min="8459" max="8459" width="19.875" style="99" customWidth="1"/>
    <col min="8460" max="8460" width="12.375" style="99" customWidth="1"/>
    <col min="8461" max="8704" width="9" style="99"/>
    <col min="8705" max="8705" width="37.75" style="99" customWidth="1"/>
    <col min="8706" max="8708" width="14.875" style="99" bestFit="1" customWidth="1"/>
    <col min="8709" max="8709" width="14.875" style="99" customWidth="1"/>
    <col min="8710" max="8710" width="13.25" style="99" customWidth="1"/>
    <col min="8711" max="8713" width="12.875" style="99" customWidth="1"/>
    <col min="8714" max="8714" width="12.25" style="99" customWidth="1"/>
    <col min="8715" max="8715" width="19.875" style="99" customWidth="1"/>
    <col min="8716" max="8716" width="12.375" style="99" customWidth="1"/>
    <col min="8717" max="8960" width="9" style="99"/>
    <col min="8961" max="8961" width="37.75" style="99" customWidth="1"/>
    <col min="8962" max="8964" width="14.875" style="99" bestFit="1" customWidth="1"/>
    <col min="8965" max="8965" width="14.875" style="99" customWidth="1"/>
    <col min="8966" max="8966" width="13.25" style="99" customWidth="1"/>
    <col min="8967" max="8969" width="12.875" style="99" customWidth="1"/>
    <col min="8970" max="8970" width="12.25" style="99" customWidth="1"/>
    <col min="8971" max="8971" width="19.875" style="99" customWidth="1"/>
    <col min="8972" max="8972" width="12.375" style="99" customWidth="1"/>
    <col min="8973" max="9216" width="9" style="99"/>
    <col min="9217" max="9217" width="37.75" style="99" customWidth="1"/>
    <col min="9218" max="9220" width="14.875" style="99" bestFit="1" customWidth="1"/>
    <col min="9221" max="9221" width="14.875" style="99" customWidth="1"/>
    <col min="9222" max="9222" width="13.25" style="99" customWidth="1"/>
    <col min="9223" max="9225" width="12.875" style="99" customWidth="1"/>
    <col min="9226" max="9226" width="12.25" style="99" customWidth="1"/>
    <col min="9227" max="9227" width="19.875" style="99" customWidth="1"/>
    <col min="9228" max="9228" width="12.375" style="99" customWidth="1"/>
    <col min="9229" max="9472" width="9" style="99"/>
    <col min="9473" max="9473" width="37.75" style="99" customWidth="1"/>
    <col min="9474" max="9476" width="14.875" style="99" bestFit="1" customWidth="1"/>
    <col min="9477" max="9477" width="14.875" style="99" customWidth="1"/>
    <col min="9478" max="9478" width="13.25" style="99" customWidth="1"/>
    <col min="9479" max="9481" width="12.875" style="99" customWidth="1"/>
    <col min="9482" max="9482" width="12.25" style="99" customWidth="1"/>
    <col min="9483" max="9483" width="19.875" style="99" customWidth="1"/>
    <col min="9484" max="9484" width="12.375" style="99" customWidth="1"/>
    <col min="9485" max="9728" width="9" style="99"/>
    <col min="9729" max="9729" width="37.75" style="99" customWidth="1"/>
    <col min="9730" max="9732" width="14.875" style="99" bestFit="1" customWidth="1"/>
    <col min="9733" max="9733" width="14.875" style="99" customWidth="1"/>
    <col min="9734" max="9734" width="13.25" style="99" customWidth="1"/>
    <col min="9735" max="9737" width="12.875" style="99" customWidth="1"/>
    <col min="9738" max="9738" width="12.25" style="99" customWidth="1"/>
    <col min="9739" max="9739" width="19.875" style="99" customWidth="1"/>
    <col min="9740" max="9740" width="12.375" style="99" customWidth="1"/>
    <col min="9741" max="9984" width="9" style="99"/>
    <col min="9985" max="9985" width="37.75" style="99" customWidth="1"/>
    <col min="9986" max="9988" width="14.875" style="99" bestFit="1" customWidth="1"/>
    <col min="9989" max="9989" width="14.875" style="99" customWidth="1"/>
    <col min="9990" max="9990" width="13.25" style="99" customWidth="1"/>
    <col min="9991" max="9993" width="12.875" style="99" customWidth="1"/>
    <col min="9994" max="9994" width="12.25" style="99" customWidth="1"/>
    <col min="9995" max="9995" width="19.875" style="99" customWidth="1"/>
    <col min="9996" max="9996" width="12.375" style="99" customWidth="1"/>
    <col min="9997" max="10240" width="9" style="99"/>
    <col min="10241" max="10241" width="37.75" style="99" customWidth="1"/>
    <col min="10242" max="10244" width="14.875" style="99" bestFit="1" customWidth="1"/>
    <col min="10245" max="10245" width="14.875" style="99" customWidth="1"/>
    <col min="10246" max="10246" width="13.25" style="99" customWidth="1"/>
    <col min="10247" max="10249" width="12.875" style="99" customWidth="1"/>
    <col min="10250" max="10250" width="12.25" style="99" customWidth="1"/>
    <col min="10251" max="10251" width="19.875" style="99" customWidth="1"/>
    <col min="10252" max="10252" width="12.375" style="99" customWidth="1"/>
    <col min="10253" max="10496" width="9" style="99"/>
    <col min="10497" max="10497" width="37.75" style="99" customWidth="1"/>
    <col min="10498" max="10500" width="14.875" style="99" bestFit="1" customWidth="1"/>
    <col min="10501" max="10501" width="14.875" style="99" customWidth="1"/>
    <col min="10502" max="10502" width="13.25" style="99" customWidth="1"/>
    <col min="10503" max="10505" width="12.875" style="99" customWidth="1"/>
    <col min="10506" max="10506" width="12.25" style="99" customWidth="1"/>
    <col min="10507" max="10507" width="19.875" style="99" customWidth="1"/>
    <col min="10508" max="10508" width="12.375" style="99" customWidth="1"/>
    <col min="10509" max="10752" width="9" style="99"/>
    <col min="10753" max="10753" width="37.75" style="99" customWidth="1"/>
    <col min="10754" max="10756" width="14.875" style="99" bestFit="1" customWidth="1"/>
    <col min="10757" max="10757" width="14.875" style="99" customWidth="1"/>
    <col min="10758" max="10758" width="13.25" style="99" customWidth="1"/>
    <col min="10759" max="10761" width="12.875" style="99" customWidth="1"/>
    <col min="10762" max="10762" width="12.25" style="99" customWidth="1"/>
    <col min="10763" max="10763" width="19.875" style="99" customWidth="1"/>
    <col min="10764" max="10764" width="12.375" style="99" customWidth="1"/>
    <col min="10765" max="11008" width="9" style="99"/>
    <col min="11009" max="11009" width="37.75" style="99" customWidth="1"/>
    <col min="11010" max="11012" width="14.875" style="99" bestFit="1" customWidth="1"/>
    <col min="11013" max="11013" width="14.875" style="99" customWidth="1"/>
    <col min="11014" max="11014" width="13.25" style="99" customWidth="1"/>
    <col min="11015" max="11017" width="12.875" style="99" customWidth="1"/>
    <col min="11018" max="11018" width="12.25" style="99" customWidth="1"/>
    <col min="11019" max="11019" width="19.875" style="99" customWidth="1"/>
    <col min="11020" max="11020" width="12.375" style="99" customWidth="1"/>
    <col min="11021" max="11264" width="9" style="99"/>
    <col min="11265" max="11265" width="37.75" style="99" customWidth="1"/>
    <col min="11266" max="11268" width="14.875" style="99" bestFit="1" customWidth="1"/>
    <col min="11269" max="11269" width="14.875" style="99" customWidth="1"/>
    <col min="11270" max="11270" width="13.25" style="99" customWidth="1"/>
    <col min="11271" max="11273" width="12.875" style="99" customWidth="1"/>
    <col min="11274" max="11274" width="12.25" style="99" customWidth="1"/>
    <col min="11275" max="11275" width="19.875" style="99" customWidth="1"/>
    <col min="11276" max="11276" width="12.375" style="99" customWidth="1"/>
    <col min="11277" max="11520" width="9" style="99"/>
    <col min="11521" max="11521" width="37.75" style="99" customWidth="1"/>
    <col min="11522" max="11524" width="14.875" style="99" bestFit="1" customWidth="1"/>
    <col min="11525" max="11525" width="14.875" style="99" customWidth="1"/>
    <col min="11526" max="11526" width="13.25" style="99" customWidth="1"/>
    <col min="11527" max="11529" width="12.875" style="99" customWidth="1"/>
    <col min="11530" max="11530" width="12.25" style="99" customWidth="1"/>
    <col min="11531" max="11531" width="19.875" style="99" customWidth="1"/>
    <col min="11532" max="11532" width="12.375" style="99" customWidth="1"/>
    <col min="11533" max="11776" width="9" style="99"/>
    <col min="11777" max="11777" width="37.75" style="99" customWidth="1"/>
    <col min="11778" max="11780" width="14.875" style="99" bestFit="1" customWidth="1"/>
    <col min="11781" max="11781" width="14.875" style="99" customWidth="1"/>
    <col min="11782" max="11782" width="13.25" style="99" customWidth="1"/>
    <col min="11783" max="11785" width="12.875" style="99" customWidth="1"/>
    <col min="11786" max="11786" width="12.25" style="99" customWidth="1"/>
    <col min="11787" max="11787" width="19.875" style="99" customWidth="1"/>
    <col min="11788" max="11788" width="12.375" style="99" customWidth="1"/>
    <col min="11789" max="12032" width="9" style="99"/>
    <col min="12033" max="12033" width="37.75" style="99" customWidth="1"/>
    <col min="12034" max="12036" width="14.875" style="99" bestFit="1" customWidth="1"/>
    <col min="12037" max="12037" width="14.875" style="99" customWidth="1"/>
    <col min="12038" max="12038" width="13.25" style="99" customWidth="1"/>
    <col min="12039" max="12041" width="12.875" style="99" customWidth="1"/>
    <col min="12042" max="12042" width="12.25" style="99" customWidth="1"/>
    <col min="12043" max="12043" width="19.875" style="99" customWidth="1"/>
    <col min="12044" max="12044" width="12.375" style="99" customWidth="1"/>
    <col min="12045" max="12288" width="9" style="99"/>
    <col min="12289" max="12289" width="37.75" style="99" customWidth="1"/>
    <col min="12290" max="12292" width="14.875" style="99" bestFit="1" customWidth="1"/>
    <col min="12293" max="12293" width="14.875" style="99" customWidth="1"/>
    <col min="12294" max="12294" width="13.25" style="99" customWidth="1"/>
    <col min="12295" max="12297" width="12.875" style="99" customWidth="1"/>
    <col min="12298" max="12298" width="12.25" style="99" customWidth="1"/>
    <col min="12299" max="12299" width="19.875" style="99" customWidth="1"/>
    <col min="12300" max="12300" width="12.375" style="99" customWidth="1"/>
    <col min="12301" max="12544" width="9" style="99"/>
    <col min="12545" max="12545" width="37.75" style="99" customWidth="1"/>
    <col min="12546" max="12548" width="14.875" style="99" bestFit="1" customWidth="1"/>
    <col min="12549" max="12549" width="14.875" style="99" customWidth="1"/>
    <col min="12550" max="12550" width="13.25" style="99" customWidth="1"/>
    <col min="12551" max="12553" width="12.875" style="99" customWidth="1"/>
    <col min="12554" max="12554" width="12.25" style="99" customWidth="1"/>
    <col min="12555" max="12555" width="19.875" style="99" customWidth="1"/>
    <col min="12556" max="12556" width="12.375" style="99" customWidth="1"/>
    <col min="12557" max="12800" width="9" style="99"/>
    <col min="12801" max="12801" width="37.75" style="99" customWidth="1"/>
    <col min="12802" max="12804" width="14.875" style="99" bestFit="1" customWidth="1"/>
    <col min="12805" max="12805" width="14.875" style="99" customWidth="1"/>
    <col min="12806" max="12806" width="13.25" style="99" customWidth="1"/>
    <col min="12807" max="12809" width="12.875" style="99" customWidth="1"/>
    <col min="12810" max="12810" width="12.25" style="99" customWidth="1"/>
    <col min="12811" max="12811" width="19.875" style="99" customWidth="1"/>
    <col min="12812" max="12812" width="12.375" style="99" customWidth="1"/>
    <col min="12813" max="13056" width="9" style="99"/>
    <col min="13057" max="13057" width="37.75" style="99" customWidth="1"/>
    <col min="13058" max="13060" width="14.875" style="99" bestFit="1" customWidth="1"/>
    <col min="13061" max="13061" width="14.875" style="99" customWidth="1"/>
    <col min="13062" max="13062" width="13.25" style="99" customWidth="1"/>
    <col min="13063" max="13065" width="12.875" style="99" customWidth="1"/>
    <col min="13066" max="13066" width="12.25" style="99" customWidth="1"/>
    <col min="13067" max="13067" width="19.875" style="99" customWidth="1"/>
    <col min="13068" max="13068" width="12.375" style="99" customWidth="1"/>
    <col min="13069" max="13312" width="9" style="99"/>
    <col min="13313" max="13313" width="37.75" style="99" customWidth="1"/>
    <col min="13314" max="13316" width="14.875" style="99" bestFit="1" customWidth="1"/>
    <col min="13317" max="13317" width="14.875" style="99" customWidth="1"/>
    <col min="13318" max="13318" width="13.25" style="99" customWidth="1"/>
    <col min="13319" max="13321" width="12.875" style="99" customWidth="1"/>
    <col min="13322" max="13322" width="12.25" style="99" customWidth="1"/>
    <col min="13323" max="13323" width="19.875" style="99" customWidth="1"/>
    <col min="13324" max="13324" width="12.375" style="99" customWidth="1"/>
    <col min="13325" max="13568" width="9" style="99"/>
    <col min="13569" max="13569" width="37.75" style="99" customWidth="1"/>
    <col min="13570" max="13572" width="14.875" style="99" bestFit="1" customWidth="1"/>
    <col min="13573" max="13573" width="14.875" style="99" customWidth="1"/>
    <col min="13574" max="13574" width="13.25" style="99" customWidth="1"/>
    <col min="13575" max="13577" width="12.875" style="99" customWidth="1"/>
    <col min="13578" max="13578" width="12.25" style="99" customWidth="1"/>
    <col min="13579" max="13579" width="19.875" style="99" customWidth="1"/>
    <col min="13580" max="13580" width="12.375" style="99" customWidth="1"/>
    <col min="13581" max="13824" width="9" style="99"/>
    <col min="13825" max="13825" width="37.75" style="99" customWidth="1"/>
    <col min="13826" max="13828" width="14.875" style="99" bestFit="1" customWidth="1"/>
    <col min="13829" max="13829" width="14.875" style="99" customWidth="1"/>
    <col min="13830" max="13830" width="13.25" style="99" customWidth="1"/>
    <col min="13831" max="13833" width="12.875" style="99" customWidth="1"/>
    <col min="13834" max="13834" width="12.25" style="99" customWidth="1"/>
    <col min="13835" max="13835" width="19.875" style="99" customWidth="1"/>
    <col min="13836" max="13836" width="12.375" style="99" customWidth="1"/>
    <col min="13837" max="14080" width="9" style="99"/>
    <col min="14081" max="14081" width="37.75" style="99" customWidth="1"/>
    <col min="14082" max="14084" width="14.875" style="99" bestFit="1" customWidth="1"/>
    <col min="14085" max="14085" width="14.875" style="99" customWidth="1"/>
    <col min="14086" max="14086" width="13.25" style="99" customWidth="1"/>
    <col min="14087" max="14089" width="12.875" style="99" customWidth="1"/>
    <col min="14090" max="14090" width="12.25" style="99" customWidth="1"/>
    <col min="14091" max="14091" width="19.875" style="99" customWidth="1"/>
    <col min="14092" max="14092" width="12.375" style="99" customWidth="1"/>
    <col min="14093" max="14336" width="9" style="99"/>
    <col min="14337" max="14337" width="37.75" style="99" customWidth="1"/>
    <col min="14338" max="14340" width="14.875" style="99" bestFit="1" customWidth="1"/>
    <col min="14341" max="14341" width="14.875" style="99" customWidth="1"/>
    <col min="14342" max="14342" width="13.25" style="99" customWidth="1"/>
    <col min="14343" max="14345" width="12.875" style="99" customWidth="1"/>
    <col min="14346" max="14346" width="12.25" style="99" customWidth="1"/>
    <col min="14347" max="14347" width="19.875" style="99" customWidth="1"/>
    <col min="14348" max="14348" width="12.375" style="99" customWidth="1"/>
    <col min="14349" max="14592" width="9" style="99"/>
    <col min="14593" max="14593" width="37.75" style="99" customWidth="1"/>
    <col min="14594" max="14596" width="14.875" style="99" bestFit="1" customWidth="1"/>
    <col min="14597" max="14597" width="14.875" style="99" customWidth="1"/>
    <col min="14598" max="14598" width="13.25" style="99" customWidth="1"/>
    <col min="14599" max="14601" width="12.875" style="99" customWidth="1"/>
    <col min="14602" max="14602" width="12.25" style="99" customWidth="1"/>
    <col min="14603" max="14603" width="19.875" style="99" customWidth="1"/>
    <col min="14604" max="14604" width="12.375" style="99" customWidth="1"/>
    <col min="14605" max="14848" width="9" style="99"/>
    <col min="14849" max="14849" width="37.75" style="99" customWidth="1"/>
    <col min="14850" max="14852" width="14.875" style="99" bestFit="1" customWidth="1"/>
    <col min="14853" max="14853" width="14.875" style="99" customWidth="1"/>
    <col min="14854" max="14854" width="13.25" style="99" customWidth="1"/>
    <col min="14855" max="14857" width="12.875" style="99" customWidth="1"/>
    <col min="14858" max="14858" width="12.25" style="99" customWidth="1"/>
    <col min="14859" max="14859" width="19.875" style="99" customWidth="1"/>
    <col min="14860" max="14860" width="12.375" style="99" customWidth="1"/>
    <col min="14861" max="15104" width="9" style="99"/>
    <col min="15105" max="15105" width="37.75" style="99" customWidth="1"/>
    <col min="15106" max="15108" width="14.875" style="99" bestFit="1" customWidth="1"/>
    <col min="15109" max="15109" width="14.875" style="99" customWidth="1"/>
    <col min="15110" max="15110" width="13.25" style="99" customWidth="1"/>
    <col min="15111" max="15113" width="12.875" style="99" customWidth="1"/>
    <col min="15114" max="15114" width="12.25" style="99" customWidth="1"/>
    <col min="15115" max="15115" width="19.875" style="99" customWidth="1"/>
    <col min="15116" max="15116" width="12.375" style="99" customWidth="1"/>
    <col min="15117" max="15360" width="9" style="99"/>
    <col min="15361" max="15361" width="37.75" style="99" customWidth="1"/>
    <col min="15362" max="15364" width="14.875" style="99" bestFit="1" customWidth="1"/>
    <col min="15365" max="15365" width="14.875" style="99" customWidth="1"/>
    <col min="15366" max="15366" width="13.25" style="99" customWidth="1"/>
    <col min="15367" max="15369" width="12.875" style="99" customWidth="1"/>
    <col min="15370" max="15370" width="12.25" style="99" customWidth="1"/>
    <col min="15371" max="15371" width="19.875" style="99" customWidth="1"/>
    <col min="15372" max="15372" width="12.375" style="99" customWidth="1"/>
    <col min="15373" max="15616" width="9" style="99"/>
    <col min="15617" max="15617" width="37.75" style="99" customWidth="1"/>
    <col min="15618" max="15620" width="14.875" style="99" bestFit="1" customWidth="1"/>
    <col min="15621" max="15621" width="14.875" style="99" customWidth="1"/>
    <col min="15622" max="15622" width="13.25" style="99" customWidth="1"/>
    <col min="15623" max="15625" width="12.875" style="99" customWidth="1"/>
    <col min="15626" max="15626" width="12.25" style="99" customWidth="1"/>
    <col min="15627" max="15627" width="19.875" style="99" customWidth="1"/>
    <col min="15628" max="15628" width="12.375" style="99" customWidth="1"/>
    <col min="15629" max="15872" width="9" style="99"/>
    <col min="15873" max="15873" width="37.75" style="99" customWidth="1"/>
    <col min="15874" max="15876" width="14.875" style="99" bestFit="1" customWidth="1"/>
    <col min="15877" max="15877" width="14.875" style="99" customWidth="1"/>
    <col min="15878" max="15878" width="13.25" style="99" customWidth="1"/>
    <col min="15879" max="15881" width="12.875" style="99" customWidth="1"/>
    <col min="15882" max="15882" width="12.25" style="99" customWidth="1"/>
    <col min="15883" max="15883" width="19.875" style="99" customWidth="1"/>
    <col min="15884" max="15884" width="12.375" style="99" customWidth="1"/>
    <col min="15885" max="16128" width="9" style="99"/>
    <col min="16129" max="16129" width="37.75" style="99" customWidth="1"/>
    <col min="16130" max="16132" width="14.875" style="99" bestFit="1" customWidth="1"/>
    <col min="16133" max="16133" width="14.875" style="99" customWidth="1"/>
    <col min="16134" max="16134" width="13.25" style="99" customWidth="1"/>
    <col min="16135" max="16137" width="12.875" style="99" customWidth="1"/>
    <col min="16138" max="16138" width="12.25" style="99" customWidth="1"/>
    <col min="16139" max="16139" width="19.875" style="99" customWidth="1"/>
    <col min="16140" max="16140" width="12.375" style="99" customWidth="1"/>
    <col min="16141" max="16384" width="9" style="99"/>
  </cols>
  <sheetData>
    <row r="1" spans="1:11">
      <c r="A1" s="98" t="s">
        <v>253</v>
      </c>
      <c r="B1" s="98"/>
    </row>
    <row r="2" spans="1:11" ht="22.5">
      <c r="A2" s="171" t="s">
        <v>254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4" spans="1:11">
      <c r="A4" s="101" t="s">
        <v>195</v>
      </c>
      <c r="B4" s="101"/>
      <c r="K4" s="102" t="s">
        <v>1</v>
      </c>
    </row>
    <row r="5" spans="1:11" ht="21.75" customHeight="1">
      <c r="A5" s="172" t="s">
        <v>196</v>
      </c>
      <c r="B5" s="174" t="s">
        <v>238</v>
      </c>
      <c r="C5" s="174"/>
      <c r="D5" s="174"/>
      <c r="E5" s="174"/>
      <c r="F5" s="174"/>
      <c r="G5" s="175" t="s">
        <v>279</v>
      </c>
      <c r="H5" s="175" t="s">
        <v>239</v>
      </c>
      <c r="I5" s="175" t="s">
        <v>240</v>
      </c>
      <c r="J5" s="175" t="s">
        <v>241</v>
      </c>
      <c r="K5" s="103" t="s">
        <v>197</v>
      </c>
    </row>
    <row r="6" spans="1:11" ht="21.75" customHeight="1">
      <c r="A6" s="173"/>
      <c r="B6" s="104" t="s">
        <v>116</v>
      </c>
      <c r="C6" s="105" t="s">
        <v>242</v>
      </c>
      <c r="D6" s="105" t="s">
        <v>243</v>
      </c>
      <c r="E6" s="103" t="s">
        <v>244</v>
      </c>
      <c r="F6" s="105" t="s">
        <v>245</v>
      </c>
      <c r="G6" s="176"/>
      <c r="H6" s="176"/>
      <c r="I6" s="176"/>
      <c r="J6" s="176"/>
      <c r="K6" s="103"/>
    </row>
    <row r="7" spans="1:11" ht="21.75" customHeight="1">
      <c r="A7" s="106" t="s">
        <v>198</v>
      </c>
      <c r="B7" s="107">
        <f t="shared" ref="B7:B27" si="0">SUM(C7:F7)</f>
        <v>0</v>
      </c>
      <c r="C7" s="108">
        <v>0</v>
      </c>
      <c r="D7" s="108"/>
      <c r="E7" s="108"/>
      <c r="F7" s="108"/>
      <c r="G7" s="108"/>
      <c r="H7" s="108"/>
      <c r="I7" s="108"/>
      <c r="J7" s="108">
        <f>B7-G7-H7-I7</f>
        <v>0</v>
      </c>
      <c r="K7" s="109"/>
    </row>
    <row r="8" spans="1:11" ht="21.75" customHeight="1">
      <c r="A8" s="106" t="s">
        <v>199</v>
      </c>
      <c r="B8" s="107">
        <f t="shared" si="0"/>
        <v>0</v>
      </c>
      <c r="C8" s="108">
        <v>0</v>
      </c>
      <c r="D8" s="108"/>
      <c r="E8" s="108"/>
      <c r="F8" s="108"/>
      <c r="G8" s="108"/>
      <c r="H8" s="108"/>
      <c r="I8" s="108"/>
      <c r="J8" s="108">
        <f t="shared" ref="J8:J26" si="1">B8-G8-H8-I8</f>
        <v>0</v>
      </c>
      <c r="K8" s="109"/>
    </row>
    <row r="9" spans="1:11" ht="21.75" customHeight="1">
      <c r="A9" s="106" t="s">
        <v>200</v>
      </c>
      <c r="B9" s="107">
        <f t="shared" si="0"/>
        <v>0</v>
      </c>
      <c r="C9" s="108">
        <v>0</v>
      </c>
      <c r="D9" s="108"/>
      <c r="E9" s="108"/>
      <c r="F9" s="108"/>
      <c r="G9" s="108"/>
      <c r="H9" s="108"/>
      <c r="I9" s="108"/>
      <c r="J9" s="108">
        <f t="shared" si="1"/>
        <v>0</v>
      </c>
      <c r="K9" s="110"/>
    </row>
    <row r="10" spans="1:11" ht="21.75" customHeight="1">
      <c r="A10" s="106" t="s">
        <v>246</v>
      </c>
      <c r="B10" s="107">
        <f t="shared" si="0"/>
        <v>0</v>
      </c>
      <c r="C10" s="108">
        <v>0</v>
      </c>
      <c r="D10" s="108"/>
      <c r="E10" s="108"/>
      <c r="F10" s="108"/>
      <c r="G10" s="108"/>
      <c r="H10" s="108"/>
      <c r="I10" s="108"/>
      <c r="J10" s="108">
        <f t="shared" si="1"/>
        <v>0</v>
      </c>
      <c r="K10" s="111"/>
    </row>
    <row r="11" spans="1:11" ht="21.75" customHeight="1">
      <c r="A11" s="106" t="s">
        <v>201</v>
      </c>
      <c r="B11" s="107">
        <f t="shared" si="0"/>
        <v>0</v>
      </c>
      <c r="C11" s="108">
        <v>0</v>
      </c>
      <c r="D11" s="108"/>
      <c r="E11" s="108"/>
      <c r="F11" s="108"/>
      <c r="G11" s="108"/>
      <c r="H11" s="108"/>
      <c r="I11" s="108"/>
      <c r="J11" s="108">
        <f t="shared" si="1"/>
        <v>0</v>
      </c>
      <c r="K11" s="109"/>
    </row>
    <row r="12" spans="1:11" ht="21.75" customHeight="1">
      <c r="A12" s="106" t="s">
        <v>202</v>
      </c>
      <c r="B12" s="107">
        <f t="shared" si="0"/>
        <v>415</v>
      </c>
      <c r="C12" s="108">
        <v>166</v>
      </c>
      <c r="D12" s="108"/>
      <c r="E12" s="108"/>
      <c r="F12" s="108">
        <v>249</v>
      </c>
      <c r="G12" s="108">
        <v>211</v>
      </c>
      <c r="H12" s="108"/>
      <c r="I12" s="108"/>
      <c r="J12" s="108">
        <f t="shared" si="1"/>
        <v>204</v>
      </c>
      <c r="K12" s="111"/>
    </row>
    <row r="13" spans="1:11" ht="21.75" customHeight="1">
      <c r="A13" s="106" t="s">
        <v>203</v>
      </c>
      <c r="B13" s="107">
        <f t="shared" si="0"/>
        <v>1295</v>
      </c>
      <c r="C13" s="108">
        <v>565</v>
      </c>
      <c r="D13" s="112"/>
      <c r="E13" s="112"/>
      <c r="F13" s="108">
        <v>730</v>
      </c>
      <c r="G13" s="108">
        <v>816</v>
      </c>
      <c r="H13" s="108">
        <v>15</v>
      </c>
      <c r="I13" s="108"/>
      <c r="J13" s="108">
        <f t="shared" si="1"/>
        <v>464</v>
      </c>
      <c r="K13" s="111"/>
    </row>
    <row r="14" spans="1:11" ht="21.75" customHeight="1">
      <c r="A14" s="106" t="s">
        <v>247</v>
      </c>
      <c r="B14" s="107">
        <f t="shared" si="0"/>
        <v>18</v>
      </c>
      <c r="C14" s="108">
        <v>8</v>
      </c>
      <c r="D14" s="112"/>
      <c r="E14" s="112"/>
      <c r="F14" s="108">
        <v>10</v>
      </c>
      <c r="G14" s="108">
        <v>15</v>
      </c>
      <c r="H14" s="108"/>
      <c r="I14" s="108"/>
      <c r="J14" s="108">
        <f t="shared" si="1"/>
        <v>3</v>
      </c>
      <c r="K14" s="111"/>
    </row>
    <row r="15" spans="1:11" ht="21.75" customHeight="1">
      <c r="A15" s="106" t="s">
        <v>204</v>
      </c>
      <c r="B15" s="107">
        <f t="shared" si="0"/>
        <v>93</v>
      </c>
      <c r="C15" s="108">
        <v>88</v>
      </c>
      <c r="D15" s="108"/>
      <c r="E15" s="108"/>
      <c r="F15" s="108">
        <v>5</v>
      </c>
      <c r="G15" s="108">
        <v>13</v>
      </c>
      <c r="H15" s="108">
        <v>75</v>
      </c>
      <c r="I15" s="108"/>
      <c r="J15" s="108">
        <f t="shared" si="1"/>
        <v>5</v>
      </c>
      <c r="K15" s="111"/>
    </row>
    <row r="16" spans="1:11" ht="21.75" customHeight="1">
      <c r="A16" s="106" t="s">
        <v>205</v>
      </c>
      <c r="B16" s="107">
        <f t="shared" si="0"/>
        <v>0</v>
      </c>
      <c r="C16" s="108">
        <v>0</v>
      </c>
      <c r="D16" s="108"/>
      <c r="E16" s="108"/>
      <c r="F16" s="108"/>
      <c r="G16" s="108"/>
      <c r="H16" s="108"/>
      <c r="I16" s="108"/>
      <c r="J16" s="108">
        <f t="shared" si="1"/>
        <v>0</v>
      </c>
      <c r="K16" s="109"/>
    </row>
    <row r="17" spans="1:12" ht="21.75" customHeight="1">
      <c r="A17" s="106" t="s">
        <v>206</v>
      </c>
      <c r="B17" s="107">
        <f t="shared" si="0"/>
        <v>0</v>
      </c>
      <c r="C17" s="108">
        <v>0</v>
      </c>
      <c r="D17" s="108"/>
      <c r="E17" s="108"/>
      <c r="F17" s="108"/>
      <c r="G17" s="108"/>
      <c r="H17" s="108"/>
      <c r="I17" s="108"/>
      <c r="J17" s="108">
        <f t="shared" si="1"/>
        <v>0</v>
      </c>
      <c r="K17" s="109"/>
    </row>
    <row r="18" spans="1:12" ht="21.75" customHeight="1">
      <c r="A18" s="106" t="s">
        <v>207</v>
      </c>
      <c r="B18" s="107">
        <f t="shared" si="0"/>
        <v>19056</v>
      </c>
      <c r="C18" s="108">
        <v>2654</v>
      </c>
      <c r="D18" s="108">
        <v>16402</v>
      </c>
      <c r="E18" s="108"/>
      <c r="F18" s="108"/>
      <c r="G18" s="108">
        <v>19056</v>
      </c>
      <c r="H18" s="108"/>
      <c r="I18" s="108"/>
      <c r="J18" s="108">
        <f t="shared" si="1"/>
        <v>0</v>
      </c>
      <c r="K18" s="109"/>
    </row>
    <row r="19" spans="1:12" ht="21.75" customHeight="1">
      <c r="A19" s="106" t="s">
        <v>208</v>
      </c>
      <c r="B19" s="107">
        <f t="shared" si="0"/>
        <v>3073</v>
      </c>
      <c r="C19" s="108">
        <v>818</v>
      </c>
      <c r="D19" s="108">
        <v>2255</v>
      </c>
      <c r="E19" s="108"/>
      <c r="F19" s="108"/>
      <c r="G19" s="108"/>
      <c r="H19" s="108">
        <v>2397</v>
      </c>
      <c r="I19" s="108"/>
      <c r="J19" s="108">
        <f t="shared" si="1"/>
        <v>676</v>
      </c>
      <c r="K19" s="109"/>
    </row>
    <row r="20" spans="1:12" ht="21.75" customHeight="1">
      <c r="A20" s="106" t="s">
        <v>209</v>
      </c>
      <c r="B20" s="107">
        <f>SUM(C20:F20)</f>
        <v>631293</v>
      </c>
      <c r="C20" s="108">
        <f>SUM(C21:C22)</f>
        <v>125443</v>
      </c>
      <c r="D20" s="108">
        <f t="shared" ref="D20:I20" si="2">SUM(D21:D22)</f>
        <v>505850</v>
      </c>
      <c r="E20" s="108"/>
      <c r="F20" s="108"/>
      <c r="G20" s="108">
        <f t="shared" si="2"/>
        <v>423882</v>
      </c>
      <c r="H20" s="108">
        <f t="shared" si="2"/>
        <v>0</v>
      </c>
      <c r="I20" s="108">
        <f t="shared" si="2"/>
        <v>171152</v>
      </c>
      <c r="J20" s="108">
        <f>B20-G20-H20-I20</f>
        <v>36259</v>
      </c>
      <c r="K20" s="113"/>
    </row>
    <row r="21" spans="1:12" ht="21.75" customHeight="1">
      <c r="A21" s="106" t="s">
        <v>248</v>
      </c>
      <c r="B21" s="107">
        <f t="shared" si="0"/>
        <v>583486</v>
      </c>
      <c r="C21" s="108">
        <v>119293</v>
      </c>
      <c r="D21" s="108">
        <v>464193</v>
      </c>
      <c r="E21" s="108"/>
      <c r="F21" s="108"/>
      <c r="G21" s="108">
        <v>397292</v>
      </c>
      <c r="H21" s="108"/>
      <c r="I21" s="108">
        <f>160000+11152</f>
        <v>171152</v>
      </c>
      <c r="J21" s="108">
        <f t="shared" si="1"/>
        <v>15042</v>
      </c>
      <c r="K21" s="113"/>
    </row>
    <row r="22" spans="1:12" ht="21.75" customHeight="1">
      <c r="A22" s="106" t="s">
        <v>249</v>
      </c>
      <c r="B22" s="107">
        <f t="shared" si="0"/>
        <v>47807</v>
      </c>
      <c r="C22" s="108">
        <v>6150</v>
      </c>
      <c r="D22" s="108">
        <v>41657</v>
      </c>
      <c r="E22" s="108"/>
      <c r="F22" s="108"/>
      <c r="G22" s="108">
        <v>26590</v>
      </c>
      <c r="H22" s="108"/>
      <c r="I22" s="108"/>
      <c r="J22" s="108">
        <f t="shared" si="1"/>
        <v>21217</v>
      </c>
      <c r="K22" s="113"/>
    </row>
    <row r="23" spans="1:12" ht="21.75" customHeight="1">
      <c r="A23" s="106" t="s">
        <v>210</v>
      </c>
      <c r="B23" s="107">
        <f t="shared" si="0"/>
        <v>420</v>
      </c>
      <c r="C23" s="108">
        <v>22</v>
      </c>
      <c r="D23" s="108"/>
      <c r="E23" s="108"/>
      <c r="F23" s="108">
        <v>398</v>
      </c>
      <c r="G23" s="108">
        <v>13</v>
      </c>
      <c r="H23" s="108">
        <v>13</v>
      </c>
      <c r="I23" s="108"/>
      <c r="J23" s="108">
        <f t="shared" si="1"/>
        <v>394</v>
      </c>
      <c r="K23" s="111"/>
    </row>
    <row r="24" spans="1:12" ht="21.75" customHeight="1">
      <c r="A24" s="106" t="s">
        <v>211</v>
      </c>
      <c r="B24" s="107">
        <f t="shared" si="0"/>
        <v>17522</v>
      </c>
      <c r="C24" s="108">
        <v>4709</v>
      </c>
      <c r="D24" s="108">
        <v>12813</v>
      </c>
      <c r="E24" s="108"/>
      <c r="F24" s="108"/>
      <c r="G24" s="108">
        <v>5036</v>
      </c>
      <c r="H24" s="108">
        <v>8643</v>
      </c>
      <c r="I24" s="108"/>
      <c r="J24" s="108">
        <f t="shared" si="1"/>
        <v>3843</v>
      </c>
      <c r="K24" s="113"/>
    </row>
    <row r="25" spans="1:12" ht="21.75" customHeight="1">
      <c r="A25" s="114" t="s">
        <v>250</v>
      </c>
      <c r="B25" s="107">
        <f t="shared" si="0"/>
        <v>0</v>
      </c>
      <c r="C25" s="108">
        <v>0</v>
      </c>
      <c r="D25" s="108"/>
      <c r="E25" s="108"/>
      <c r="F25" s="108"/>
      <c r="G25" s="108"/>
      <c r="H25" s="108"/>
      <c r="I25" s="108"/>
      <c r="J25" s="108">
        <f t="shared" si="1"/>
        <v>0</v>
      </c>
      <c r="K25" s="113"/>
    </row>
    <row r="26" spans="1:12" ht="21.75" customHeight="1">
      <c r="A26" s="106" t="s">
        <v>251</v>
      </c>
      <c r="B26" s="107">
        <f t="shared" si="0"/>
        <v>1212509</v>
      </c>
      <c r="C26" s="108">
        <v>115221</v>
      </c>
      <c r="D26" s="108"/>
      <c r="E26" s="108"/>
      <c r="F26" s="108">
        <v>1097288</v>
      </c>
      <c r="G26" s="108">
        <v>1212509</v>
      </c>
      <c r="H26" s="108"/>
      <c r="I26" s="108"/>
      <c r="J26" s="108">
        <f t="shared" si="1"/>
        <v>0</v>
      </c>
      <c r="K26" s="111"/>
    </row>
    <row r="27" spans="1:12" ht="21.75" customHeight="1">
      <c r="A27" s="115" t="s">
        <v>212</v>
      </c>
      <c r="B27" s="107">
        <f t="shared" si="0"/>
        <v>1885694</v>
      </c>
      <c r="C27" s="107">
        <f>SUM(C7:C20)+C23+C24+C25+C26</f>
        <v>249694</v>
      </c>
      <c r="D27" s="107">
        <f t="shared" ref="D27:J27" si="3">SUM(D7:D20)+D23+D24+D25+D26</f>
        <v>537320</v>
      </c>
      <c r="E27" s="107">
        <f t="shared" si="3"/>
        <v>0</v>
      </c>
      <c r="F27" s="107">
        <f t="shared" si="3"/>
        <v>1098680</v>
      </c>
      <c r="G27" s="107">
        <f t="shared" si="3"/>
        <v>1661551</v>
      </c>
      <c r="H27" s="107">
        <f>SUM(H7:H20)+H23+H24+H25+H26</f>
        <v>11143</v>
      </c>
      <c r="I27" s="107">
        <f>SUM(I7:I20)+I23+I24+I25+I26</f>
        <v>171152</v>
      </c>
      <c r="J27" s="107">
        <f t="shared" si="3"/>
        <v>41848</v>
      </c>
      <c r="K27" s="116"/>
    </row>
    <row r="28" spans="1:12" s="119" customFormat="1" ht="21.75" customHeight="1">
      <c r="A28" s="117" t="s">
        <v>213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8"/>
      <c r="L28" s="99"/>
    </row>
    <row r="29" spans="1:12">
      <c r="G29" s="120"/>
    </row>
  </sheetData>
  <mergeCells count="7">
    <mergeCell ref="A2:K2"/>
    <mergeCell ref="A5:A6"/>
    <mergeCell ref="B5:F5"/>
    <mergeCell ref="G5:G6"/>
    <mergeCell ref="H5:H6"/>
    <mergeCell ref="I5:I6"/>
    <mergeCell ref="J5:J6"/>
  </mergeCells>
  <phoneticPr fontId="3" type="noConversion"/>
  <printOptions horizontalCentered="1"/>
  <pageMargins left="0.19685039370078741" right="0.19685039370078741" top="0.31496062992125984" bottom="0.31496062992125984" header="0.31496062992125984" footer="0.31496062992125984"/>
  <pageSetup paperSize="9" scale="80" firstPageNumber="8" orientation="landscape" useFirstPageNumber="1" r:id="rId1"/>
  <headerFooter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13" sqref="D13"/>
    </sheetView>
  </sheetViews>
  <sheetFormatPr defaultRowHeight="14.25"/>
  <cols>
    <col min="1" max="1" width="29.625" bestFit="1" customWidth="1"/>
    <col min="2" max="6" width="23.625" customWidth="1"/>
  </cols>
  <sheetData>
    <row r="1" spans="1:6" s="122" customFormat="1" ht="15.75" customHeight="1">
      <c r="A1" s="133" t="s">
        <v>280</v>
      </c>
      <c r="B1" s="124"/>
      <c r="C1" s="123"/>
      <c r="D1" s="124"/>
    </row>
    <row r="2" spans="1:6" s="122" customFormat="1" ht="33" customHeight="1">
      <c r="A2" s="177" t="s">
        <v>292</v>
      </c>
      <c r="B2" s="177"/>
      <c r="C2" s="177"/>
      <c r="D2" s="177"/>
      <c r="E2" s="177"/>
      <c r="F2" s="177"/>
    </row>
    <row r="3" spans="1:6" s="122" customFormat="1" ht="13.5">
      <c r="A3" s="123"/>
      <c r="B3" s="124"/>
      <c r="C3" s="123"/>
      <c r="F3" s="125" t="s">
        <v>256</v>
      </c>
    </row>
    <row r="4" spans="1:6" s="138" customFormat="1" ht="37.5" customHeight="1">
      <c r="A4" s="137" t="s">
        <v>283</v>
      </c>
      <c r="B4" s="137" t="s">
        <v>293</v>
      </c>
      <c r="C4" s="137" t="s">
        <v>294</v>
      </c>
      <c r="D4" s="137" t="s">
        <v>295</v>
      </c>
      <c r="E4" s="137" t="s">
        <v>296</v>
      </c>
      <c r="F4" s="137" t="s">
        <v>297</v>
      </c>
    </row>
    <row r="5" spans="1:6" s="136" customFormat="1" ht="27" customHeight="1">
      <c r="A5" s="135" t="s">
        <v>31</v>
      </c>
      <c r="B5" s="135">
        <f>SUM(B6:B13)</f>
        <v>63007</v>
      </c>
      <c r="C5" s="135">
        <f>SUM(C6:C13)</f>
        <v>85524</v>
      </c>
      <c r="D5" s="135">
        <f t="shared" ref="D5:F5" si="0">SUM(D6:D13)</f>
        <v>25296</v>
      </c>
      <c r="E5" s="135">
        <f t="shared" si="0"/>
        <v>60228</v>
      </c>
      <c r="F5" s="135">
        <f t="shared" si="0"/>
        <v>123235</v>
      </c>
    </row>
    <row r="6" spans="1:6" ht="27" customHeight="1">
      <c r="A6" s="134" t="s">
        <v>284</v>
      </c>
      <c r="B6" s="134">
        <v>35052</v>
      </c>
      <c r="C6" s="134">
        <v>46732</v>
      </c>
      <c r="D6" s="134">
        <v>4901</v>
      </c>
      <c r="E6" s="134">
        <f>C6-D6</f>
        <v>41831</v>
      </c>
      <c r="F6" s="134">
        <f>B6+E6</f>
        <v>76883</v>
      </c>
    </row>
    <row r="7" spans="1:6" ht="27" customHeight="1">
      <c r="A7" s="134" t="s">
        <v>285</v>
      </c>
      <c r="B7" s="134">
        <v>3602</v>
      </c>
      <c r="C7" s="134">
        <v>5024</v>
      </c>
      <c r="D7" s="134">
        <v>3345</v>
      </c>
      <c r="E7" s="134">
        <f t="shared" ref="E7:E13" si="1">C7-D7</f>
        <v>1679</v>
      </c>
      <c r="F7" s="134">
        <f t="shared" ref="F7:F13" si="2">B7+E7</f>
        <v>5281</v>
      </c>
    </row>
    <row r="8" spans="1:6" ht="27" customHeight="1">
      <c r="A8" s="134" t="s">
        <v>286</v>
      </c>
      <c r="B8" s="134">
        <v>1131</v>
      </c>
      <c r="C8" s="134">
        <v>6861</v>
      </c>
      <c r="D8" s="134">
        <v>4702</v>
      </c>
      <c r="E8" s="134">
        <f t="shared" si="1"/>
        <v>2159</v>
      </c>
      <c r="F8" s="134">
        <f t="shared" si="2"/>
        <v>3290</v>
      </c>
    </row>
    <row r="9" spans="1:6" ht="27" customHeight="1">
      <c r="A9" s="134" t="s">
        <v>287</v>
      </c>
      <c r="B9" s="134">
        <v>11514</v>
      </c>
      <c r="C9" s="134">
        <v>14526</v>
      </c>
      <c r="D9" s="134">
        <v>4378</v>
      </c>
      <c r="E9" s="134">
        <f t="shared" si="1"/>
        <v>10148</v>
      </c>
      <c r="F9" s="134">
        <f t="shared" si="2"/>
        <v>21662</v>
      </c>
    </row>
    <row r="10" spans="1:6" ht="27" customHeight="1">
      <c r="A10" s="134" t="s">
        <v>288</v>
      </c>
      <c r="B10" s="134">
        <v>8323</v>
      </c>
      <c r="C10" s="134">
        <v>8399</v>
      </c>
      <c r="D10" s="134">
        <v>5250</v>
      </c>
      <c r="E10" s="134">
        <f t="shared" si="1"/>
        <v>3149</v>
      </c>
      <c r="F10" s="134">
        <f t="shared" si="2"/>
        <v>11472</v>
      </c>
    </row>
    <row r="11" spans="1:6" ht="27" customHeight="1">
      <c r="A11" s="134" t="s">
        <v>289</v>
      </c>
      <c r="B11" s="134">
        <v>68</v>
      </c>
      <c r="C11" s="134">
        <v>1843</v>
      </c>
      <c r="D11" s="134">
        <v>1902</v>
      </c>
      <c r="E11" s="134">
        <f t="shared" si="1"/>
        <v>-59</v>
      </c>
      <c r="F11" s="134">
        <f t="shared" si="2"/>
        <v>9</v>
      </c>
    </row>
    <row r="12" spans="1:6" ht="27" customHeight="1">
      <c r="A12" s="134" t="s">
        <v>290</v>
      </c>
      <c r="B12" s="134">
        <v>2600</v>
      </c>
      <c r="C12" s="134">
        <v>1390</v>
      </c>
      <c r="D12" s="134">
        <v>211</v>
      </c>
      <c r="E12" s="134">
        <f t="shared" si="1"/>
        <v>1179</v>
      </c>
      <c r="F12" s="134">
        <f t="shared" si="2"/>
        <v>3779</v>
      </c>
    </row>
    <row r="13" spans="1:6" ht="27" customHeight="1">
      <c r="A13" s="134" t="s">
        <v>291</v>
      </c>
      <c r="B13" s="134">
        <v>717</v>
      </c>
      <c r="C13" s="134">
        <v>749</v>
      </c>
      <c r="D13" s="134">
        <v>607</v>
      </c>
      <c r="E13" s="134">
        <f t="shared" si="1"/>
        <v>142</v>
      </c>
      <c r="F13" s="134">
        <f t="shared" si="2"/>
        <v>859</v>
      </c>
    </row>
  </sheetData>
  <mergeCells count="1">
    <mergeCell ref="A2:F2"/>
  </mergeCells>
  <phoneticPr fontId="3" type="noConversion"/>
  <pageMargins left="0.15748031496062992" right="0.19685039370078741" top="0.74803149606299213" bottom="0.74803149606299213" header="0.31496062992125984" footer="0.31496062992125984"/>
  <pageSetup paperSize="9" scale="90" firstPageNumber="9" orientation="landscape" useFirstPageNumber="1" verticalDpi="0" r:id="rId1"/>
  <headerFooter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C10" sqref="C10"/>
    </sheetView>
  </sheetViews>
  <sheetFormatPr defaultRowHeight="13.5"/>
  <cols>
    <col min="1" max="1" width="29" style="123" customWidth="1"/>
    <col min="2" max="2" width="17.125" style="124" customWidth="1"/>
    <col min="3" max="3" width="35.625" style="123" customWidth="1"/>
    <col min="4" max="4" width="18.75" style="124" customWidth="1"/>
    <col min="5" max="256" width="9" style="122"/>
    <col min="257" max="257" width="29" style="122" customWidth="1"/>
    <col min="258" max="258" width="17.125" style="122" customWidth="1"/>
    <col min="259" max="259" width="35.625" style="122" customWidth="1"/>
    <col min="260" max="260" width="18.75" style="122" customWidth="1"/>
    <col min="261" max="512" width="9" style="122"/>
    <col min="513" max="513" width="29" style="122" customWidth="1"/>
    <col min="514" max="514" width="17.125" style="122" customWidth="1"/>
    <col min="515" max="515" width="35.625" style="122" customWidth="1"/>
    <col min="516" max="516" width="18.75" style="122" customWidth="1"/>
    <col min="517" max="768" width="9" style="122"/>
    <col min="769" max="769" width="29" style="122" customWidth="1"/>
    <col min="770" max="770" width="17.125" style="122" customWidth="1"/>
    <col min="771" max="771" width="35.625" style="122" customWidth="1"/>
    <col min="772" max="772" width="18.75" style="122" customWidth="1"/>
    <col min="773" max="1024" width="9" style="122"/>
    <col min="1025" max="1025" width="29" style="122" customWidth="1"/>
    <col min="1026" max="1026" width="17.125" style="122" customWidth="1"/>
    <col min="1027" max="1027" width="35.625" style="122" customWidth="1"/>
    <col min="1028" max="1028" width="18.75" style="122" customWidth="1"/>
    <col min="1029" max="1280" width="9" style="122"/>
    <col min="1281" max="1281" width="29" style="122" customWidth="1"/>
    <col min="1282" max="1282" width="17.125" style="122" customWidth="1"/>
    <col min="1283" max="1283" width="35.625" style="122" customWidth="1"/>
    <col min="1284" max="1284" width="18.75" style="122" customWidth="1"/>
    <col min="1285" max="1536" width="9" style="122"/>
    <col min="1537" max="1537" width="29" style="122" customWidth="1"/>
    <col min="1538" max="1538" width="17.125" style="122" customWidth="1"/>
    <col min="1539" max="1539" width="35.625" style="122" customWidth="1"/>
    <col min="1540" max="1540" width="18.75" style="122" customWidth="1"/>
    <col min="1541" max="1792" width="9" style="122"/>
    <col min="1793" max="1793" width="29" style="122" customWidth="1"/>
    <col min="1794" max="1794" width="17.125" style="122" customWidth="1"/>
    <col min="1795" max="1795" width="35.625" style="122" customWidth="1"/>
    <col min="1796" max="1796" width="18.75" style="122" customWidth="1"/>
    <col min="1797" max="2048" width="9" style="122"/>
    <col min="2049" max="2049" width="29" style="122" customWidth="1"/>
    <col min="2050" max="2050" width="17.125" style="122" customWidth="1"/>
    <col min="2051" max="2051" width="35.625" style="122" customWidth="1"/>
    <col min="2052" max="2052" width="18.75" style="122" customWidth="1"/>
    <col min="2053" max="2304" width="9" style="122"/>
    <col min="2305" max="2305" width="29" style="122" customWidth="1"/>
    <col min="2306" max="2306" width="17.125" style="122" customWidth="1"/>
    <col min="2307" max="2307" width="35.625" style="122" customWidth="1"/>
    <col min="2308" max="2308" width="18.75" style="122" customWidth="1"/>
    <col min="2309" max="2560" width="9" style="122"/>
    <col min="2561" max="2561" width="29" style="122" customWidth="1"/>
    <col min="2562" max="2562" width="17.125" style="122" customWidth="1"/>
    <col min="2563" max="2563" width="35.625" style="122" customWidth="1"/>
    <col min="2564" max="2564" width="18.75" style="122" customWidth="1"/>
    <col min="2565" max="2816" width="9" style="122"/>
    <col min="2817" max="2817" width="29" style="122" customWidth="1"/>
    <col min="2818" max="2818" width="17.125" style="122" customWidth="1"/>
    <col min="2819" max="2819" width="35.625" style="122" customWidth="1"/>
    <col min="2820" max="2820" width="18.75" style="122" customWidth="1"/>
    <col min="2821" max="3072" width="9" style="122"/>
    <col min="3073" max="3073" width="29" style="122" customWidth="1"/>
    <col min="3074" max="3074" width="17.125" style="122" customWidth="1"/>
    <col min="3075" max="3075" width="35.625" style="122" customWidth="1"/>
    <col min="3076" max="3076" width="18.75" style="122" customWidth="1"/>
    <col min="3077" max="3328" width="9" style="122"/>
    <col min="3329" max="3329" width="29" style="122" customWidth="1"/>
    <col min="3330" max="3330" width="17.125" style="122" customWidth="1"/>
    <col min="3331" max="3331" width="35.625" style="122" customWidth="1"/>
    <col min="3332" max="3332" width="18.75" style="122" customWidth="1"/>
    <col min="3333" max="3584" width="9" style="122"/>
    <col min="3585" max="3585" width="29" style="122" customWidth="1"/>
    <col min="3586" max="3586" width="17.125" style="122" customWidth="1"/>
    <col min="3587" max="3587" width="35.625" style="122" customWidth="1"/>
    <col min="3588" max="3588" width="18.75" style="122" customWidth="1"/>
    <col min="3589" max="3840" width="9" style="122"/>
    <col min="3841" max="3841" width="29" style="122" customWidth="1"/>
    <col min="3842" max="3842" width="17.125" style="122" customWidth="1"/>
    <col min="3843" max="3843" width="35.625" style="122" customWidth="1"/>
    <col min="3844" max="3844" width="18.75" style="122" customWidth="1"/>
    <col min="3845" max="4096" width="9" style="122"/>
    <col min="4097" max="4097" width="29" style="122" customWidth="1"/>
    <col min="4098" max="4098" width="17.125" style="122" customWidth="1"/>
    <col min="4099" max="4099" width="35.625" style="122" customWidth="1"/>
    <col min="4100" max="4100" width="18.75" style="122" customWidth="1"/>
    <col min="4101" max="4352" width="9" style="122"/>
    <col min="4353" max="4353" width="29" style="122" customWidth="1"/>
    <col min="4354" max="4354" width="17.125" style="122" customWidth="1"/>
    <col min="4355" max="4355" width="35.625" style="122" customWidth="1"/>
    <col min="4356" max="4356" width="18.75" style="122" customWidth="1"/>
    <col min="4357" max="4608" width="9" style="122"/>
    <col min="4609" max="4609" width="29" style="122" customWidth="1"/>
    <col min="4610" max="4610" width="17.125" style="122" customWidth="1"/>
    <col min="4611" max="4611" width="35.625" style="122" customWidth="1"/>
    <col min="4612" max="4612" width="18.75" style="122" customWidth="1"/>
    <col min="4613" max="4864" width="9" style="122"/>
    <col min="4865" max="4865" width="29" style="122" customWidth="1"/>
    <col min="4866" max="4866" width="17.125" style="122" customWidth="1"/>
    <col min="4867" max="4867" width="35.625" style="122" customWidth="1"/>
    <col min="4868" max="4868" width="18.75" style="122" customWidth="1"/>
    <col min="4869" max="5120" width="9" style="122"/>
    <col min="5121" max="5121" width="29" style="122" customWidth="1"/>
    <col min="5122" max="5122" width="17.125" style="122" customWidth="1"/>
    <col min="5123" max="5123" width="35.625" style="122" customWidth="1"/>
    <col min="5124" max="5124" width="18.75" style="122" customWidth="1"/>
    <col min="5125" max="5376" width="9" style="122"/>
    <col min="5377" max="5377" width="29" style="122" customWidth="1"/>
    <col min="5378" max="5378" width="17.125" style="122" customWidth="1"/>
    <col min="5379" max="5379" width="35.625" style="122" customWidth="1"/>
    <col min="5380" max="5380" width="18.75" style="122" customWidth="1"/>
    <col min="5381" max="5632" width="9" style="122"/>
    <col min="5633" max="5633" width="29" style="122" customWidth="1"/>
    <col min="5634" max="5634" width="17.125" style="122" customWidth="1"/>
    <col min="5635" max="5635" width="35.625" style="122" customWidth="1"/>
    <col min="5636" max="5636" width="18.75" style="122" customWidth="1"/>
    <col min="5637" max="5888" width="9" style="122"/>
    <col min="5889" max="5889" width="29" style="122" customWidth="1"/>
    <col min="5890" max="5890" width="17.125" style="122" customWidth="1"/>
    <col min="5891" max="5891" width="35.625" style="122" customWidth="1"/>
    <col min="5892" max="5892" width="18.75" style="122" customWidth="1"/>
    <col min="5893" max="6144" width="9" style="122"/>
    <col min="6145" max="6145" width="29" style="122" customWidth="1"/>
    <col min="6146" max="6146" width="17.125" style="122" customWidth="1"/>
    <col min="6147" max="6147" width="35.625" style="122" customWidth="1"/>
    <col min="6148" max="6148" width="18.75" style="122" customWidth="1"/>
    <col min="6149" max="6400" width="9" style="122"/>
    <col min="6401" max="6401" width="29" style="122" customWidth="1"/>
    <col min="6402" max="6402" width="17.125" style="122" customWidth="1"/>
    <col min="6403" max="6403" width="35.625" style="122" customWidth="1"/>
    <col min="6404" max="6404" width="18.75" style="122" customWidth="1"/>
    <col min="6405" max="6656" width="9" style="122"/>
    <col min="6657" max="6657" width="29" style="122" customWidth="1"/>
    <col min="6658" max="6658" width="17.125" style="122" customWidth="1"/>
    <col min="6659" max="6659" width="35.625" style="122" customWidth="1"/>
    <col min="6660" max="6660" width="18.75" style="122" customWidth="1"/>
    <col min="6661" max="6912" width="9" style="122"/>
    <col min="6913" max="6913" width="29" style="122" customWidth="1"/>
    <col min="6914" max="6914" width="17.125" style="122" customWidth="1"/>
    <col min="6915" max="6915" width="35.625" style="122" customWidth="1"/>
    <col min="6916" max="6916" width="18.75" style="122" customWidth="1"/>
    <col min="6917" max="7168" width="9" style="122"/>
    <col min="7169" max="7169" width="29" style="122" customWidth="1"/>
    <col min="7170" max="7170" width="17.125" style="122" customWidth="1"/>
    <col min="7171" max="7171" width="35.625" style="122" customWidth="1"/>
    <col min="7172" max="7172" width="18.75" style="122" customWidth="1"/>
    <col min="7173" max="7424" width="9" style="122"/>
    <col min="7425" max="7425" width="29" style="122" customWidth="1"/>
    <col min="7426" max="7426" width="17.125" style="122" customWidth="1"/>
    <col min="7427" max="7427" width="35.625" style="122" customWidth="1"/>
    <col min="7428" max="7428" width="18.75" style="122" customWidth="1"/>
    <col min="7429" max="7680" width="9" style="122"/>
    <col min="7681" max="7681" width="29" style="122" customWidth="1"/>
    <col min="7682" max="7682" width="17.125" style="122" customWidth="1"/>
    <col min="7683" max="7683" width="35.625" style="122" customWidth="1"/>
    <col min="7684" max="7684" width="18.75" style="122" customWidth="1"/>
    <col min="7685" max="7936" width="9" style="122"/>
    <col min="7937" max="7937" width="29" style="122" customWidth="1"/>
    <col min="7938" max="7938" width="17.125" style="122" customWidth="1"/>
    <col min="7939" max="7939" width="35.625" style="122" customWidth="1"/>
    <col min="7940" max="7940" width="18.75" style="122" customWidth="1"/>
    <col min="7941" max="8192" width="9" style="122"/>
    <col min="8193" max="8193" width="29" style="122" customWidth="1"/>
    <col min="8194" max="8194" width="17.125" style="122" customWidth="1"/>
    <col min="8195" max="8195" width="35.625" style="122" customWidth="1"/>
    <col min="8196" max="8196" width="18.75" style="122" customWidth="1"/>
    <col min="8197" max="8448" width="9" style="122"/>
    <col min="8449" max="8449" width="29" style="122" customWidth="1"/>
    <col min="8450" max="8450" width="17.125" style="122" customWidth="1"/>
    <col min="8451" max="8451" width="35.625" style="122" customWidth="1"/>
    <col min="8452" max="8452" width="18.75" style="122" customWidth="1"/>
    <col min="8453" max="8704" width="9" style="122"/>
    <col min="8705" max="8705" width="29" style="122" customWidth="1"/>
    <col min="8706" max="8706" width="17.125" style="122" customWidth="1"/>
    <col min="8707" max="8707" width="35.625" style="122" customWidth="1"/>
    <col min="8708" max="8708" width="18.75" style="122" customWidth="1"/>
    <col min="8709" max="8960" width="9" style="122"/>
    <col min="8961" max="8961" width="29" style="122" customWidth="1"/>
    <col min="8962" max="8962" width="17.125" style="122" customWidth="1"/>
    <col min="8963" max="8963" width="35.625" style="122" customWidth="1"/>
    <col min="8964" max="8964" width="18.75" style="122" customWidth="1"/>
    <col min="8965" max="9216" width="9" style="122"/>
    <col min="9217" max="9217" width="29" style="122" customWidth="1"/>
    <col min="9218" max="9218" width="17.125" style="122" customWidth="1"/>
    <col min="9219" max="9219" width="35.625" style="122" customWidth="1"/>
    <col min="9220" max="9220" width="18.75" style="122" customWidth="1"/>
    <col min="9221" max="9472" width="9" style="122"/>
    <col min="9473" max="9473" width="29" style="122" customWidth="1"/>
    <col min="9474" max="9474" width="17.125" style="122" customWidth="1"/>
    <col min="9475" max="9475" width="35.625" style="122" customWidth="1"/>
    <col min="9476" max="9476" width="18.75" style="122" customWidth="1"/>
    <col min="9477" max="9728" width="9" style="122"/>
    <col min="9729" max="9729" width="29" style="122" customWidth="1"/>
    <col min="9730" max="9730" width="17.125" style="122" customWidth="1"/>
    <col min="9731" max="9731" width="35.625" style="122" customWidth="1"/>
    <col min="9732" max="9732" width="18.75" style="122" customWidth="1"/>
    <col min="9733" max="9984" width="9" style="122"/>
    <col min="9985" max="9985" width="29" style="122" customWidth="1"/>
    <col min="9986" max="9986" width="17.125" style="122" customWidth="1"/>
    <col min="9987" max="9987" width="35.625" style="122" customWidth="1"/>
    <col min="9988" max="9988" width="18.75" style="122" customWidth="1"/>
    <col min="9989" max="10240" width="9" style="122"/>
    <col min="10241" max="10241" width="29" style="122" customWidth="1"/>
    <col min="10242" max="10242" width="17.125" style="122" customWidth="1"/>
    <col min="10243" max="10243" width="35.625" style="122" customWidth="1"/>
    <col min="10244" max="10244" width="18.75" style="122" customWidth="1"/>
    <col min="10245" max="10496" width="9" style="122"/>
    <col min="10497" max="10497" width="29" style="122" customWidth="1"/>
    <col min="10498" max="10498" width="17.125" style="122" customWidth="1"/>
    <col min="10499" max="10499" width="35.625" style="122" customWidth="1"/>
    <col min="10500" max="10500" width="18.75" style="122" customWidth="1"/>
    <col min="10501" max="10752" width="9" style="122"/>
    <col min="10753" max="10753" width="29" style="122" customWidth="1"/>
    <col min="10754" max="10754" width="17.125" style="122" customWidth="1"/>
    <col min="10755" max="10755" width="35.625" style="122" customWidth="1"/>
    <col min="10756" max="10756" width="18.75" style="122" customWidth="1"/>
    <col min="10757" max="11008" width="9" style="122"/>
    <col min="11009" max="11009" width="29" style="122" customWidth="1"/>
    <col min="11010" max="11010" width="17.125" style="122" customWidth="1"/>
    <col min="11011" max="11011" width="35.625" style="122" customWidth="1"/>
    <col min="11012" max="11012" width="18.75" style="122" customWidth="1"/>
    <col min="11013" max="11264" width="9" style="122"/>
    <col min="11265" max="11265" width="29" style="122" customWidth="1"/>
    <col min="11266" max="11266" width="17.125" style="122" customWidth="1"/>
    <col min="11267" max="11267" width="35.625" style="122" customWidth="1"/>
    <col min="11268" max="11268" width="18.75" style="122" customWidth="1"/>
    <col min="11269" max="11520" width="9" style="122"/>
    <col min="11521" max="11521" width="29" style="122" customWidth="1"/>
    <col min="11522" max="11522" width="17.125" style="122" customWidth="1"/>
    <col min="11523" max="11523" width="35.625" style="122" customWidth="1"/>
    <col min="11524" max="11524" width="18.75" style="122" customWidth="1"/>
    <col min="11525" max="11776" width="9" style="122"/>
    <col min="11777" max="11777" width="29" style="122" customWidth="1"/>
    <col min="11778" max="11778" width="17.125" style="122" customWidth="1"/>
    <col min="11779" max="11779" width="35.625" style="122" customWidth="1"/>
    <col min="11780" max="11780" width="18.75" style="122" customWidth="1"/>
    <col min="11781" max="12032" width="9" style="122"/>
    <col min="12033" max="12033" width="29" style="122" customWidth="1"/>
    <col min="12034" max="12034" width="17.125" style="122" customWidth="1"/>
    <col min="12035" max="12035" width="35.625" style="122" customWidth="1"/>
    <col min="12036" max="12036" width="18.75" style="122" customWidth="1"/>
    <col min="12037" max="12288" width="9" style="122"/>
    <col min="12289" max="12289" width="29" style="122" customWidth="1"/>
    <col min="12290" max="12290" width="17.125" style="122" customWidth="1"/>
    <col min="12291" max="12291" width="35.625" style="122" customWidth="1"/>
    <col min="12292" max="12292" width="18.75" style="122" customWidth="1"/>
    <col min="12293" max="12544" width="9" style="122"/>
    <col min="12545" max="12545" width="29" style="122" customWidth="1"/>
    <col min="12546" max="12546" width="17.125" style="122" customWidth="1"/>
    <col min="12547" max="12547" width="35.625" style="122" customWidth="1"/>
    <col min="12548" max="12548" width="18.75" style="122" customWidth="1"/>
    <col min="12549" max="12800" width="9" style="122"/>
    <col min="12801" max="12801" width="29" style="122" customWidth="1"/>
    <col min="12802" max="12802" width="17.125" style="122" customWidth="1"/>
    <col min="12803" max="12803" width="35.625" style="122" customWidth="1"/>
    <col min="12804" max="12804" width="18.75" style="122" customWidth="1"/>
    <col min="12805" max="13056" width="9" style="122"/>
    <col min="13057" max="13057" width="29" style="122" customWidth="1"/>
    <col min="13058" max="13058" width="17.125" style="122" customWidth="1"/>
    <col min="13059" max="13059" width="35.625" style="122" customWidth="1"/>
    <col min="13060" max="13060" width="18.75" style="122" customWidth="1"/>
    <col min="13061" max="13312" width="9" style="122"/>
    <col min="13313" max="13313" width="29" style="122" customWidth="1"/>
    <col min="13314" max="13314" width="17.125" style="122" customWidth="1"/>
    <col min="13315" max="13315" width="35.625" style="122" customWidth="1"/>
    <col min="13316" max="13316" width="18.75" style="122" customWidth="1"/>
    <col min="13317" max="13568" width="9" style="122"/>
    <col min="13569" max="13569" width="29" style="122" customWidth="1"/>
    <col min="13570" max="13570" width="17.125" style="122" customWidth="1"/>
    <col min="13571" max="13571" width="35.625" style="122" customWidth="1"/>
    <col min="13572" max="13572" width="18.75" style="122" customWidth="1"/>
    <col min="13573" max="13824" width="9" style="122"/>
    <col min="13825" max="13825" width="29" style="122" customWidth="1"/>
    <col min="13826" max="13826" width="17.125" style="122" customWidth="1"/>
    <col min="13827" max="13827" width="35.625" style="122" customWidth="1"/>
    <col min="13828" max="13828" width="18.75" style="122" customWidth="1"/>
    <col min="13829" max="14080" width="9" style="122"/>
    <col min="14081" max="14081" width="29" style="122" customWidth="1"/>
    <col min="14082" max="14082" width="17.125" style="122" customWidth="1"/>
    <col min="14083" max="14083" width="35.625" style="122" customWidth="1"/>
    <col min="14084" max="14084" width="18.75" style="122" customWidth="1"/>
    <col min="14085" max="14336" width="9" style="122"/>
    <col min="14337" max="14337" width="29" style="122" customWidth="1"/>
    <col min="14338" max="14338" width="17.125" style="122" customWidth="1"/>
    <col min="14339" max="14339" width="35.625" style="122" customWidth="1"/>
    <col min="14340" max="14340" width="18.75" style="122" customWidth="1"/>
    <col min="14341" max="14592" width="9" style="122"/>
    <col min="14593" max="14593" width="29" style="122" customWidth="1"/>
    <col min="14594" max="14594" width="17.125" style="122" customWidth="1"/>
    <col min="14595" max="14595" width="35.625" style="122" customWidth="1"/>
    <col min="14596" max="14596" width="18.75" style="122" customWidth="1"/>
    <col min="14597" max="14848" width="9" style="122"/>
    <col min="14849" max="14849" width="29" style="122" customWidth="1"/>
    <col min="14850" max="14850" width="17.125" style="122" customWidth="1"/>
    <col min="14851" max="14851" width="35.625" style="122" customWidth="1"/>
    <col min="14852" max="14852" width="18.75" style="122" customWidth="1"/>
    <col min="14853" max="15104" width="9" style="122"/>
    <col min="15105" max="15105" width="29" style="122" customWidth="1"/>
    <col min="15106" max="15106" width="17.125" style="122" customWidth="1"/>
    <col min="15107" max="15107" width="35.625" style="122" customWidth="1"/>
    <col min="15108" max="15108" width="18.75" style="122" customWidth="1"/>
    <col min="15109" max="15360" width="9" style="122"/>
    <col min="15361" max="15361" width="29" style="122" customWidth="1"/>
    <col min="15362" max="15362" width="17.125" style="122" customWidth="1"/>
    <col min="15363" max="15363" width="35.625" style="122" customWidth="1"/>
    <col min="15364" max="15364" width="18.75" style="122" customWidth="1"/>
    <col min="15365" max="15616" width="9" style="122"/>
    <col min="15617" max="15617" width="29" style="122" customWidth="1"/>
    <col min="15618" max="15618" width="17.125" style="122" customWidth="1"/>
    <col min="15619" max="15619" width="35.625" style="122" customWidth="1"/>
    <col min="15620" max="15620" width="18.75" style="122" customWidth="1"/>
    <col min="15621" max="15872" width="9" style="122"/>
    <col min="15873" max="15873" width="29" style="122" customWidth="1"/>
    <col min="15874" max="15874" width="17.125" style="122" customWidth="1"/>
    <col min="15875" max="15875" width="35.625" style="122" customWidth="1"/>
    <col min="15876" max="15876" width="18.75" style="122" customWidth="1"/>
    <col min="15877" max="16128" width="9" style="122"/>
    <col min="16129" max="16129" width="29" style="122" customWidth="1"/>
    <col min="16130" max="16130" width="17.125" style="122" customWidth="1"/>
    <col min="16131" max="16131" width="35.625" style="122" customWidth="1"/>
    <col min="16132" max="16132" width="18.75" style="122" customWidth="1"/>
    <col min="16133" max="16384" width="9" style="122"/>
  </cols>
  <sheetData>
    <row r="1" spans="1:4" ht="15.75" customHeight="1">
      <c r="A1" s="133" t="s">
        <v>298</v>
      </c>
    </row>
    <row r="2" spans="1:4" ht="33" customHeight="1">
      <c r="A2" s="177" t="s">
        <v>255</v>
      </c>
      <c r="B2" s="177"/>
      <c r="C2" s="177"/>
      <c r="D2" s="177"/>
    </row>
    <row r="3" spans="1:4">
      <c r="D3" s="125" t="s">
        <v>256</v>
      </c>
    </row>
    <row r="4" spans="1:4" s="129" customFormat="1" ht="33.75" customHeight="1">
      <c r="A4" s="126" t="s">
        <v>257</v>
      </c>
      <c r="B4" s="127" t="s">
        <v>281</v>
      </c>
      <c r="C4" s="128" t="s">
        <v>258</v>
      </c>
      <c r="D4" s="127" t="s">
        <v>282</v>
      </c>
    </row>
    <row r="5" spans="1:4" ht="21" customHeight="1">
      <c r="A5" s="130" t="s">
        <v>259</v>
      </c>
      <c r="B5" s="131"/>
      <c r="C5" s="130" t="s">
        <v>260</v>
      </c>
      <c r="D5" s="131"/>
    </row>
    <row r="6" spans="1:4" ht="21" customHeight="1">
      <c r="A6" s="130" t="s">
        <v>261</v>
      </c>
      <c r="B6" s="131">
        <v>39373</v>
      </c>
      <c r="C6" s="130" t="s">
        <v>262</v>
      </c>
      <c r="D6" s="131"/>
    </row>
    <row r="7" spans="1:4" ht="21" customHeight="1">
      <c r="A7" s="130" t="s">
        <v>263</v>
      </c>
      <c r="B7" s="131"/>
      <c r="C7" s="130" t="s">
        <v>264</v>
      </c>
      <c r="D7" s="131"/>
    </row>
    <row r="8" spans="1:4" ht="21" customHeight="1">
      <c r="A8" s="130" t="s">
        <v>265</v>
      </c>
      <c r="B8" s="131"/>
      <c r="C8" s="130" t="s">
        <v>266</v>
      </c>
      <c r="D8" s="131"/>
    </row>
    <row r="9" spans="1:4" ht="21" customHeight="1">
      <c r="A9" s="130" t="s">
        <v>267</v>
      </c>
      <c r="B9" s="131"/>
      <c r="C9" s="130" t="s">
        <v>268</v>
      </c>
      <c r="D9" s="131"/>
    </row>
    <row r="10" spans="1:4" ht="21" customHeight="1">
      <c r="A10" s="130" t="s">
        <v>269</v>
      </c>
      <c r="B10" s="131"/>
      <c r="C10" s="130" t="s">
        <v>269</v>
      </c>
      <c r="D10" s="131"/>
    </row>
    <row r="11" spans="1:4" s="129" customFormat="1" ht="21" customHeight="1">
      <c r="A11" s="126" t="s">
        <v>270</v>
      </c>
      <c r="B11" s="132">
        <v>39373</v>
      </c>
      <c r="C11" s="126" t="s">
        <v>271</v>
      </c>
      <c r="D11" s="132">
        <v>0</v>
      </c>
    </row>
    <row r="12" spans="1:4" ht="21" customHeight="1">
      <c r="A12" s="126" t="s">
        <v>272</v>
      </c>
      <c r="B12" s="132">
        <v>170</v>
      </c>
      <c r="C12" s="126" t="s">
        <v>273</v>
      </c>
      <c r="D12" s="132"/>
    </row>
    <row r="13" spans="1:4" ht="21" customHeight="1">
      <c r="A13" s="126" t="s">
        <v>274</v>
      </c>
      <c r="B13" s="132"/>
      <c r="C13" s="126" t="s">
        <v>275</v>
      </c>
      <c r="D13" s="132">
        <v>39535</v>
      </c>
    </row>
    <row r="14" spans="1:4" ht="21" customHeight="1">
      <c r="A14" s="126" t="s">
        <v>269</v>
      </c>
      <c r="B14" s="132"/>
      <c r="C14" s="126" t="s">
        <v>276</v>
      </c>
      <c r="D14" s="132">
        <v>8</v>
      </c>
    </row>
    <row r="15" spans="1:4" s="129" customFormat="1" ht="21" customHeight="1">
      <c r="A15" s="126" t="s">
        <v>277</v>
      </c>
      <c r="B15" s="132">
        <v>39543</v>
      </c>
      <c r="C15" s="126" t="s">
        <v>278</v>
      </c>
      <c r="D15" s="132">
        <v>39543</v>
      </c>
    </row>
  </sheetData>
  <mergeCells count="1">
    <mergeCell ref="A2:D2"/>
  </mergeCells>
  <phoneticPr fontId="3" type="noConversion"/>
  <printOptions horizontalCentered="1"/>
  <pageMargins left="0.15748031496062992" right="0.15748031496062992" top="0.74803149606299213" bottom="0.74803149606299213" header="0.31496062992125984" footer="0.31496062992125984"/>
  <pageSetup paperSize="9" firstPageNumber="10" orientation="landscape" useFirstPageNumber="1" verticalDpi="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7</vt:i4>
      </vt:variant>
    </vt:vector>
  </HeadingPairs>
  <TitlesOfParts>
    <vt:vector size="14" baseType="lpstr">
      <vt:lpstr>附表1 2018年贵安新区一般公共预算收支执行情况表</vt:lpstr>
      <vt:lpstr>附表2 2018年贵安新区一般公共预算总收入分部门执行情况表</vt:lpstr>
      <vt:lpstr>附表3 2018年贵安新区一般公共预算收入分部门执行汇总表</vt:lpstr>
      <vt:lpstr>附表4 2018年一般公共预算平衡表</vt:lpstr>
      <vt:lpstr>附表5 2018年政府性基金平衡表</vt:lpstr>
      <vt:lpstr>附表6 2018年社会保险基金预算执行情况表</vt:lpstr>
      <vt:lpstr>附表7 2018年国有资本经营预算</vt:lpstr>
      <vt:lpstr>'附表1 2018年贵安新区一般公共预算收支执行情况表'!Print_Area</vt:lpstr>
      <vt:lpstr>'附表4 2018年一般公共预算平衡表'!Print_Area</vt:lpstr>
      <vt:lpstr>'附表5 2018年政府性基金平衡表'!Print_Area</vt:lpstr>
      <vt:lpstr>'附表1 2018年贵安新区一般公共预算收支执行情况表'!Print_Titles</vt:lpstr>
      <vt:lpstr>'附表2 2018年贵安新区一般公共预算总收入分部门执行情况表'!Print_Titles</vt:lpstr>
      <vt:lpstr>'附表3 2018年贵安新区一般公共预算收入分部门执行汇总表'!Print_Titles</vt:lpstr>
      <vt:lpstr>'附表4 2018年一般公共预算平衡表'!Print_Titles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null,null,总收发</cp:lastModifiedBy>
  <cp:lastPrinted>2019-03-24T10:14:50Z</cp:lastPrinted>
  <dcterms:created xsi:type="dcterms:W3CDTF">2018-03-12T03:10:52Z</dcterms:created>
  <dcterms:modified xsi:type="dcterms:W3CDTF">2019-04-11T04:04:34Z</dcterms:modified>
</cp:coreProperties>
</file>